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\Documents\ModernQuantumMechanics576\"/>
    </mc:Choice>
  </mc:AlternateContent>
  <xr:revisionPtr revIDLastSave="0" documentId="13_ncr:1_{909AF061-FE9F-4670-8182-3EAB97F76AA1}" xr6:coauthVersionLast="47" xr6:coauthVersionMax="47" xr10:uidLastSave="{00000000-0000-0000-0000-000000000000}"/>
  <bookViews>
    <workbookView xWindow="-120" yWindow="-120" windowWidth="29040" windowHeight="15720" tabRatio="576" xr2:uid="{00000000-000D-0000-FFFF-FFFF00000000}"/>
  </bookViews>
  <sheets>
    <sheet name="Bimagic-1 n32" sheetId="48" r:id="rId1"/>
    <sheet name="Bimagic-2 n32" sheetId="51" r:id="rId2"/>
    <sheet name="Print n32" sheetId="70" r:id="rId3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05" i="51" l="1"/>
  <c r="AJ306" i="51"/>
  <c r="AJ307" i="51"/>
  <c r="AJ308" i="51"/>
  <c r="AJ311" i="51"/>
  <c r="AJ312" i="51"/>
  <c r="AJ317" i="51"/>
  <c r="AJ318" i="51"/>
  <c r="AJ319" i="51"/>
  <c r="AJ320" i="51"/>
  <c r="AJ325" i="51"/>
  <c r="AJ326" i="51"/>
  <c r="AJ329" i="51"/>
  <c r="AJ330" i="51"/>
  <c r="AJ331" i="51"/>
  <c r="AJ332" i="51"/>
  <c r="AJ263" i="51"/>
  <c r="AJ264" i="51"/>
  <c r="AJ265" i="51"/>
  <c r="AJ266" i="51"/>
  <c r="AJ269" i="51"/>
  <c r="AJ270" i="51"/>
  <c r="AJ275" i="51"/>
  <c r="AJ276" i="51"/>
  <c r="AJ277" i="51"/>
  <c r="AJ278" i="51"/>
  <c r="AJ283" i="51"/>
  <c r="AJ284" i="51"/>
  <c r="AJ287" i="51"/>
  <c r="AJ288" i="51"/>
  <c r="AJ289" i="51"/>
  <c r="AJ290" i="51"/>
  <c r="AJ221" i="51"/>
  <c r="AJ222" i="51"/>
  <c r="AJ223" i="51"/>
  <c r="AJ224" i="51"/>
  <c r="AJ227" i="51"/>
  <c r="AJ228" i="51"/>
  <c r="AJ233" i="51"/>
  <c r="AJ234" i="51"/>
  <c r="AJ235" i="51"/>
  <c r="AJ236" i="51"/>
  <c r="AJ241" i="51"/>
  <c r="AJ242" i="51"/>
  <c r="AJ245" i="51"/>
  <c r="AJ246" i="51"/>
  <c r="AJ247" i="51"/>
  <c r="AJ248" i="51"/>
  <c r="AJ179" i="51"/>
  <c r="AJ180" i="51"/>
  <c r="AJ181" i="51"/>
  <c r="AJ182" i="51"/>
  <c r="AJ185" i="51"/>
  <c r="AJ186" i="51"/>
  <c r="AJ191" i="51"/>
  <c r="AJ192" i="51"/>
  <c r="AJ193" i="51"/>
  <c r="AJ194" i="51"/>
  <c r="AJ199" i="51"/>
  <c r="AJ200" i="51"/>
  <c r="AJ203" i="51"/>
  <c r="AJ204" i="51"/>
  <c r="AJ205" i="51"/>
  <c r="AJ206" i="51"/>
  <c r="AG341" i="51"/>
  <c r="AF341" i="51"/>
  <c r="AE341" i="51"/>
  <c r="AD341" i="51"/>
  <c r="AC341" i="51"/>
  <c r="AB341" i="51"/>
  <c r="AA341" i="51"/>
  <c r="Z341" i="51"/>
  <c r="Y341" i="51"/>
  <c r="X341" i="51"/>
  <c r="W341" i="51"/>
  <c r="V341" i="51"/>
  <c r="U341" i="51"/>
  <c r="T341" i="51"/>
  <c r="S341" i="51"/>
  <c r="R341" i="51"/>
  <c r="Q341" i="51"/>
  <c r="P341" i="51"/>
  <c r="O341" i="51"/>
  <c r="N341" i="51"/>
  <c r="M341" i="51"/>
  <c r="L341" i="51"/>
  <c r="K341" i="51"/>
  <c r="J341" i="51"/>
  <c r="I341" i="51"/>
  <c r="H341" i="51"/>
  <c r="G341" i="51"/>
  <c r="F341" i="51"/>
  <c r="E341" i="51"/>
  <c r="D341" i="51"/>
  <c r="C341" i="51"/>
  <c r="B341" i="51"/>
  <c r="AH341" i="51" s="1"/>
  <c r="AG340" i="51"/>
  <c r="AF340" i="51"/>
  <c r="AE340" i="51"/>
  <c r="AD340" i="51"/>
  <c r="AC340" i="51"/>
  <c r="AB340" i="51"/>
  <c r="AA340" i="51"/>
  <c r="Z340" i="51"/>
  <c r="Y340" i="51"/>
  <c r="X340" i="51"/>
  <c r="W340" i="51"/>
  <c r="V340" i="51"/>
  <c r="U340" i="51"/>
  <c r="T340" i="51"/>
  <c r="S340" i="51"/>
  <c r="R340" i="51"/>
  <c r="Q340" i="51"/>
  <c r="P340" i="51"/>
  <c r="O340" i="51"/>
  <c r="N340" i="51"/>
  <c r="M340" i="51"/>
  <c r="L340" i="51"/>
  <c r="K340" i="51"/>
  <c r="J340" i="51"/>
  <c r="I340" i="51"/>
  <c r="H340" i="51"/>
  <c r="G340" i="51"/>
  <c r="F340" i="51"/>
  <c r="E340" i="51"/>
  <c r="D340" i="51"/>
  <c r="C340" i="51"/>
  <c r="B340" i="51"/>
  <c r="AJ340" i="51" s="1"/>
  <c r="AG339" i="51"/>
  <c r="AF339" i="51"/>
  <c r="AE339" i="51"/>
  <c r="AD339" i="51"/>
  <c r="AC339" i="51"/>
  <c r="AB339" i="51"/>
  <c r="AA339" i="51"/>
  <c r="Z339" i="51"/>
  <c r="Y339" i="51"/>
  <c r="X339" i="51"/>
  <c r="W339" i="51"/>
  <c r="V339" i="51"/>
  <c r="U339" i="51"/>
  <c r="T339" i="51"/>
  <c r="S339" i="51"/>
  <c r="R339" i="51"/>
  <c r="Q339" i="51"/>
  <c r="P339" i="51"/>
  <c r="O339" i="51"/>
  <c r="N339" i="51"/>
  <c r="M339" i="51"/>
  <c r="L339" i="51"/>
  <c r="K339" i="51"/>
  <c r="J339" i="51"/>
  <c r="I339" i="51"/>
  <c r="H339" i="51"/>
  <c r="G339" i="51"/>
  <c r="F339" i="51"/>
  <c r="E339" i="51"/>
  <c r="D339" i="51"/>
  <c r="C339" i="51"/>
  <c r="B339" i="51"/>
  <c r="AJ339" i="51" s="1"/>
  <c r="AG338" i="51"/>
  <c r="AF338" i="51"/>
  <c r="AE338" i="51"/>
  <c r="AD338" i="51"/>
  <c r="AC338" i="51"/>
  <c r="AB338" i="51"/>
  <c r="AA338" i="51"/>
  <c r="Z338" i="51"/>
  <c r="Y338" i="51"/>
  <c r="X338" i="51"/>
  <c r="W338" i="51"/>
  <c r="V338" i="51"/>
  <c r="U338" i="51"/>
  <c r="T338" i="51"/>
  <c r="S338" i="51"/>
  <c r="R338" i="51"/>
  <c r="Q338" i="51"/>
  <c r="P338" i="51"/>
  <c r="O338" i="51"/>
  <c r="N338" i="51"/>
  <c r="M338" i="51"/>
  <c r="L338" i="51"/>
  <c r="K338" i="51"/>
  <c r="J338" i="51"/>
  <c r="I338" i="51"/>
  <c r="H338" i="51"/>
  <c r="G338" i="51"/>
  <c r="F338" i="51"/>
  <c r="E338" i="51"/>
  <c r="D338" i="51"/>
  <c r="C338" i="51"/>
  <c r="B338" i="51"/>
  <c r="AG336" i="51"/>
  <c r="AF336" i="51"/>
  <c r="AE336" i="51"/>
  <c r="AD336" i="51"/>
  <c r="AC336" i="51"/>
  <c r="AB336" i="51"/>
  <c r="AA336" i="51"/>
  <c r="Z336" i="51"/>
  <c r="Y336" i="51"/>
  <c r="X336" i="51"/>
  <c r="W336" i="51"/>
  <c r="V336" i="51"/>
  <c r="U336" i="51"/>
  <c r="T336" i="51"/>
  <c r="S336" i="51"/>
  <c r="R336" i="51"/>
  <c r="Q336" i="51"/>
  <c r="P336" i="51"/>
  <c r="O336" i="51"/>
  <c r="N336" i="51"/>
  <c r="M336" i="51"/>
  <c r="L336" i="51"/>
  <c r="K336" i="51"/>
  <c r="J336" i="51"/>
  <c r="I336" i="51"/>
  <c r="H336" i="51"/>
  <c r="G336" i="51"/>
  <c r="F336" i="51"/>
  <c r="E336" i="51"/>
  <c r="D336" i="51"/>
  <c r="C336" i="51"/>
  <c r="B336" i="51"/>
  <c r="AG335" i="51"/>
  <c r="AF335" i="51"/>
  <c r="AE335" i="51"/>
  <c r="AD335" i="51"/>
  <c r="AC335" i="51"/>
  <c r="AB335" i="51"/>
  <c r="AA335" i="51"/>
  <c r="Z335" i="51"/>
  <c r="Y335" i="51"/>
  <c r="X335" i="51"/>
  <c r="W335" i="51"/>
  <c r="V335" i="51"/>
  <c r="U335" i="51"/>
  <c r="T335" i="51"/>
  <c r="S335" i="51"/>
  <c r="R335" i="51"/>
  <c r="Q335" i="51"/>
  <c r="P335" i="51"/>
  <c r="O335" i="51"/>
  <c r="N335" i="51"/>
  <c r="M335" i="51"/>
  <c r="L335" i="51"/>
  <c r="K335" i="51"/>
  <c r="J335" i="51"/>
  <c r="I335" i="51"/>
  <c r="H335" i="51"/>
  <c r="G335" i="51"/>
  <c r="F335" i="51"/>
  <c r="E335" i="51"/>
  <c r="D335" i="51"/>
  <c r="C335" i="51"/>
  <c r="B335" i="51"/>
  <c r="AI334" i="51"/>
  <c r="AH334" i="51"/>
  <c r="AI333" i="51"/>
  <c r="AH333" i="51"/>
  <c r="AI332" i="51"/>
  <c r="AH332" i="51"/>
  <c r="AI331" i="51"/>
  <c r="AH331" i="51"/>
  <c r="AI330" i="51"/>
  <c r="AH330" i="51"/>
  <c r="AI329" i="51"/>
  <c r="AH329" i="51"/>
  <c r="AI328" i="51"/>
  <c r="AH328" i="51"/>
  <c r="AI327" i="51"/>
  <c r="AH327" i="51"/>
  <c r="AI326" i="51"/>
  <c r="AH326" i="51"/>
  <c r="AI325" i="51"/>
  <c r="AH325" i="51"/>
  <c r="AI324" i="51"/>
  <c r="AH324" i="51"/>
  <c r="AI323" i="51"/>
  <c r="AH323" i="51"/>
  <c r="AI322" i="51"/>
  <c r="AH322" i="51"/>
  <c r="AI321" i="51"/>
  <c r="AH321" i="51"/>
  <c r="AI320" i="51"/>
  <c r="AH320" i="51"/>
  <c r="AI319" i="51"/>
  <c r="AH319" i="51"/>
  <c r="AI318" i="51"/>
  <c r="AH318" i="51"/>
  <c r="AI317" i="51"/>
  <c r="AH317" i="51"/>
  <c r="AI316" i="51"/>
  <c r="AH316" i="51"/>
  <c r="AI315" i="51"/>
  <c r="AH315" i="51"/>
  <c r="AI314" i="51"/>
  <c r="AH314" i="51"/>
  <c r="AI313" i="51"/>
  <c r="AH313" i="51"/>
  <c r="AI312" i="51"/>
  <c r="AH312" i="51"/>
  <c r="AI311" i="51"/>
  <c r="AH311" i="51"/>
  <c r="AI310" i="51"/>
  <c r="AH310" i="51"/>
  <c r="AI309" i="51"/>
  <c r="AH309" i="51"/>
  <c r="AI308" i="51"/>
  <c r="AH308" i="51"/>
  <c r="AI307" i="51"/>
  <c r="AH307" i="51"/>
  <c r="AI306" i="51"/>
  <c r="AH306" i="51"/>
  <c r="AI305" i="51"/>
  <c r="AH305" i="51"/>
  <c r="AI304" i="51"/>
  <c r="AH304" i="51"/>
  <c r="AI303" i="51"/>
  <c r="AH303" i="51"/>
  <c r="AG299" i="51"/>
  <c r="AF299" i="51"/>
  <c r="AE299" i="51"/>
  <c r="AD299" i="51"/>
  <c r="AC299" i="51"/>
  <c r="AB299" i="51"/>
  <c r="AA299" i="51"/>
  <c r="Z299" i="51"/>
  <c r="Y299" i="51"/>
  <c r="X299" i="51"/>
  <c r="W299" i="51"/>
  <c r="V299" i="51"/>
  <c r="U299" i="51"/>
  <c r="T299" i="51"/>
  <c r="S299" i="51"/>
  <c r="R299" i="51"/>
  <c r="Q299" i="51"/>
  <c r="P299" i="51"/>
  <c r="O299" i="51"/>
  <c r="N299" i="51"/>
  <c r="M299" i="51"/>
  <c r="L299" i="51"/>
  <c r="K299" i="51"/>
  <c r="J299" i="51"/>
  <c r="I299" i="51"/>
  <c r="H299" i="51"/>
  <c r="G299" i="51"/>
  <c r="F299" i="51"/>
  <c r="E299" i="51"/>
  <c r="D299" i="51"/>
  <c r="C299" i="51"/>
  <c r="B299" i="51"/>
  <c r="AH299" i="51" s="1"/>
  <c r="AG298" i="51"/>
  <c r="AF298" i="51"/>
  <c r="AE298" i="51"/>
  <c r="AD298" i="51"/>
  <c r="AC298" i="51"/>
  <c r="AB298" i="51"/>
  <c r="AA298" i="51"/>
  <c r="Z298" i="51"/>
  <c r="Y298" i="51"/>
  <c r="X298" i="51"/>
  <c r="W298" i="51"/>
  <c r="V298" i="51"/>
  <c r="U298" i="51"/>
  <c r="T298" i="51"/>
  <c r="S298" i="51"/>
  <c r="R298" i="51"/>
  <c r="Q298" i="51"/>
  <c r="P298" i="51"/>
  <c r="O298" i="51"/>
  <c r="N298" i="51"/>
  <c r="M298" i="51"/>
  <c r="L298" i="51"/>
  <c r="K298" i="51"/>
  <c r="J298" i="51"/>
  <c r="I298" i="51"/>
  <c r="H298" i="51"/>
  <c r="G298" i="51"/>
  <c r="F298" i="51"/>
  <c r="E298" i="51"/>
  <c r="D298" i="51"/>
  <c r="C298" i="51"/>
  <c r="B298" i="51"/>
  <c r="AJ298" i="51" s="1"/>
  <c r="AG297" i="51"/>
  <c r="AF297" i="51"/>
  <c r="AE297" i="51"/>
  <c r="AD297" i="51"/>
  <c r="AC297" i="51"/>
  <c r="AB297" i="51"/>
  <c r="AA297" i="51"/>
  <c r="Z297" i="51"/>
  <c r="Y297" i="51"/>
  <c r="X297" i="51"/>
  <c r="W297" i="51"/>
  <c r="V297" i="51"/>
  <c r="U297" i="51"/>
  <c r="T297" i="51"/>
  <c r="S297" i="51"/>
  <c r="R297" i="51"/>
  <c r="Q297" i="51"/>
  <c r="P297" i="51"/>
  <c r="O297" i="51"/>
  <c r="N297" i="51"/>
  <c r="M297" i="51"/>
  <c r="L297" i="51"/>
  <c r="K297" i="51"/>
  <c r="J297" i="51"/>
  <c r="I297" i="51"/>
  <c r="H297" i="51"/>
  <c r="G297" i="51"/>
  <c r="F297" i="51"/>
  <c r="E297" i="51"/>
  <c r="D297" i="51"/>
  <c r="C297" i="51"/>
  <c r="B297" i="51"/>
  <c r="AH297" i="51" s="1"/>
  <c r="AG296" i="51"/>
  <c r="AF296" i="51"/>
  <c r="AE296" i="51"/>
  <c r="AD296" i="51"/>
  <c r="AC296" i="51"/>
  <c r="AB296" i="51"/>
  <c r="AA296" i="51"/>
  <c r="Z296" i="51"/>
  <c r="Y296" i="51"/>
  <c r="X296" i="51"/>
  <c r="W296" i="51"/>
  <c r="V296" i="51"/>
  <c r="U296" i="51"/>
  <c r="T296" i="51"/>
  <c r="S296" i="51"/>
  <c r="R296" i="51"/>
  <c r="Q296" i="51"/>
  <c r="P296" i="51"/>
  <c r="O296" i="51"/>
  <c r="N296" i="51"/>
  <c r="M296" i="51"/>
  <c r="L296" i="51"/>
  <c r="K296" i="51"/>
  <c r="J296" i="51"/>
  <c r="I296" i="51"/>
  <c r="H296" i="51"/>
  <c r="G296" i="51"/>
  <c r="F296" i="51"/>
  <c r="E296" i="51"/>
  <c r="D296" i="51"/>
  <c r="C296" i="51"/>
  <c r="B296" i="51"/>
  <c r="AI296" i="51" s="1"/>
  <c r="AG294" i="51"/>
  <c r="AF294" i="51"/>
  <c r="AE294" i="51"/>
  <c r="AD294" i="51"/>
  <c r="AC294" i="51"/>
  <c r="AB294" i="51"/>
  <c r="AA294" i="51"/>
  <c r="Z294" i="51"/>
  <c r="Y294" i="51"/>
  <c r="X294" i="51"/>
  <c r="W294" i="51"/>
  <c r="V294" i="51"/>
  <c r="U294" i="51"/>
  <c r="T294" i="51"/>
  <c r="S294" i="51"/>
  <c r="R294" i="51"/>
  <c r="Q294" i="51"/>
  <c r="P294" i="51"/>
  <c r="O294" i="51"/>
  <c r="N294" i="51"/>
  <c r="M294" i="51"/>
  <c r="L294" i="51"/>
  <c r="K294" i="51"/>
  <c r="J294" i="51"/>
  <c r="I294" i="51"/>
  <c r="H294" i="51"/>
  <c r="G294" i="51"/>
  <c r="F294" i="51"/>
  <c r="E294" i="51"/>
  <c r="D294" i="51"/>
  <c r="C294" i="51"/>
  <c r="B294" i="51"/>
  <c r="AG293" i="51"/>
  <c r="AF293" i="51"/>
  <c r="AE293" i="51"/>
  <c r="AD293" i="51"/>
  <c r="AC293" i="51"/>
  <c r="AB293" i="51"/>
  <c r="AA293" i="51"/>
  <c r="Z293" i="51"/>
  <c r="Y293" i="51"/>
  <c r="X293" i="51"/>
  <c r="W293" i="51"/>
  <c r="V293" i="51"/>
  <c r="U293" i="51"/>
  <c r="T293" i="51"/>
  <c r="S293" i="51"/>
  <c r="R293" i="51"/>
  <c r="Q293" i="51"/>
  <c r="P293" i="51"/>
  <c r="O293" i="51"/>
  <c r="N293" i="51"/>
  <c r="M293" i="51"/>
  <c r="L293" i="51"/>
  <c r="K293" i="51"/>
  <c r="J293" i="51"/>
  <c r="I293" i="51"/>
  <c r="H293" i="51"/>
  <c r="G293" i="51"/>
  <c r="F293" i="51"/>
  <c r="E293" i="51"/>
  <c r="D293" i="51"/>
  <c r="C293" i="51"/>
  <c r="B293" i="51"/>
  <c r="AI292" i="51"/>
  <c r="AH292" i="51"/>
  <c r="AI291" i="51"/>
  <c r="AH291" i="51"/>
  <c r="AI290" i="51"/>
  <c r="AH290" i="51"/>
  <c r="AI289" i="51"/>
  <c r="AH289" i="51"/>
  <c r="AI288" i="51"/>
  <c r="AH288" i="51"/>
  <c r="AI287" i="51"/>
  <c r="AH287" i="51"/>
  <c r="AI286" i="51"/>
  <c r="AH286" i="51"/>
  <c r="AI285" i="51"/>
  <c r="AH285" i="51"/>
  <c r="AI284" i="51"/>
  <c r="AH284" i="51"/>
  <c r="AI283" i="51"/>
  <c r="AH283" i="51"/>
  <c r="AI282" i="51"/>
  <c r="AH282" i="51"/>
  <c r="AI281" i="51"/>
  <c r="AH281" i="51"/>
  <c r="AI280" i="51"/>
  <c r="AH280" i="51"/>
  <c r="AI279" i="51"/>
  <c r="AH279" i="51"/>
  <c r="AI278" i="51"/>
  <c r="AH278" i="51"/>
  <c r="AI277" i="51"/>
  <c r="AH277" i="51"/>
  <c r="AI276" i="51"/>
  <c r="AH276" i="51"/>
  <c r="AI275" i="51"/>
  <c r="AH275" i="51"/>
  <c r="AI274" i="51"/>
  <c r="AH274" i="51"/>
  <c r="AI273" i="51"/>
  <c r="AH273" i="51"/>
  <c r="AI272" i="51"/>
  <c r="AH272" i="51"/>
  <c r="AI271" i="51"/>
  <c r="AH271" i="51"/>
  <c r="AI270" i="51"/>
  <c r="AH270" i="51"/>
  <c r="AI269" i="51"/>
  <c r="AH269" i="51"/>
  <c r="AI268" i="51"/>
  <c r="AH268" i="51"/>
  <c r="AI267" i="51"/>
  <c r="AH267" i="51"/>
  <c r="AI266" i="51"/>
  <c r="AH266" i="51"/>
  <c r="AI265" i="51"/>
  <c r="AH265" i="51"/>
  <c r="AI264" i="51"/>
  <c r="AH264" i="51"/>
  <c r="AI263" i="51"/>
  <c r="AH263" i="51"/>
  <c r="AI262" i="51"/>
  <c r="AH262" i="51"/>
  <c r="AI261" i="51"/>
  <c r="AH261" i="51"/>
  <c r="AG257" i="51"/>
  <c r="AF257" i="51"/>
  <c r="AE257" i="51"/>
  <c r="AD257" i="51"/>
  <c r="AC257" i="51"/>
  <c r="AB257" i="51"/>
  <c r="AA257" i="51"/>
  <c r="Z257" i="51"/>
  <c r="Y257" i="51"/>
  <c r="X257" i="51"/>
  <c r="W257" i="51"/>
  <c r="V257" i="51"/>
  <c r="U257" i="51"/>
  <c r="T257" i="51"/>
  <c r="S257" i="51"/>
  <c r="R257" i="51"/>
  <c r="Q257" i="51"/>
  <c r="P257" i="51"/>
  <c r="O257" i="51"/>
  <c r="N257" i="51"/>
  <c r="M257" i="51"/>
  <c r="L257" i="51"/>
  <c r="K257" i="51"/>
  <c r="J257" i="51"/>
  <c r="I257" i="51"/>
  <c r="H257" i="51"/>
  <c r="G257" i="51"/>
  <c r="F257" i="51"/>
  <c r="E257" i="51"/>
  <c r="D257" i="51"/>
  <c r="C257" i="51"/>
  <c r="B257" i="51"/>
  <c r="AH257" i="51" s="1"/>
  <c r="AG256" i="51"/>
  <c r="AF256" i="51"/>
  <c r="AE256" i="51"/>
  <c r="AD256" i="51"/>
  <c r="AC256" i="51"/>
  <c r="AB256" i="51"/>
  <c r="AA256" i="51"/>
  <c r="Z256" i="51"/>
  <c r="Y256" i="51"/>
  <c r="X256" i="51"/>
  <c r="W256" i="51"/>
  <c r="V256" i="51"/>
  <c r="U256" i="51"/>
  <c r="T256" i="51"/>
  <c r="S256" i="51"/>
  <c r="R256" i="51"/>
  <c r="Q256" i="51"/>
  <c r="P256" i="51"/>
  <c r="O256" i="51"/>
  <c r="N256" i="51"/>
  <c r="M256" i="51"/>
  <c r="L256" i="51"/>
  <c r="K256" i="51"/>
  <c r="J256" i="51"/>
  <c r="I256" i="51"/>
  <c r="H256" i="51"/>
  <c r="G256" i="51"/>
  <c r="F256" i="51"/>
  <c r="E256" i="51"/>
  <c r="D256" i="51"/>
  <c r="C256" i="51"/>
  <c r="B256" i="51"/>
  <c r="AG255" i="51"/>
  <c r="AF255" i="51"/>
  <c r="AE255" i="51"/>
  <c r="AD255" i="51"/>
  <c r="AC255" i="51"/>
  <c r="AB255" i="51"/>
  <c r="AA255" i="51"/>
  <c r="Z255" i="51"/>
  <c r="Y255" i="51"/>
  <c r="X255" i="51"/>
  <c r="W255" i="51"/>
  <c r="V255" i="51"/>
  <c r="U255" i="51"/>
  <c r="T255" i="51"/>
  <c r="S255" i="51"/>
  <c r="R255" i="51"/>
  <c r="Q255" i="51"/>
  <c r="P255" i="51"/>
  <c r="O255" i="51"/>
  <c r="N255" i="51"/>
  <c r="M255" i="51"/>
  <c r="L255" i="51"/>
  <c r="K255" i="51"/>
  <c r="J255" i="51"/>
  <c r="I255" i="51"/>
  <c r="H255" i="51"/>
  <c r="G255" i="51"/>
  <c r="F255" i="51"/>
  <c r="E255" i="51"/>
  <c r="D255" i="51"/>
  <c r="C255" i="51"/>
  <c r="B255" i="51"/>
  <c r="AH255" i="51" s="1"/>
  <c r="AG254" i="51"/>
  <c r="AF254" i="51"/>
  <c r="AE254" i="51"/>
  <c r="AD254" i="51"/>
  <c r="AC254" i="51"/>
  <c r="AB254" i="51"/>
  <c r="AA254" i="51"/>
  <c r="Z254" i="51"/>
  <c r="Y254" i="51"/>
  <c r="X254" i="51"/>
  <c r="W254" i="51"/>
  <c r="V254" i="51"/>
  <c r="U254" i="51"/>
  <c r="T254" i="51"/>
  <c r="S254" i="51"/>
  <c r="R254" i="51"/>
  <c r="Q254" i="51"/>
  <c r="P254" i="51"/>
  <c r="O254" i="51"/>
  <c r="N254" i="51"/>
  <c r="M254" i="51"/>
  <c r="L254" i="51"/>
  <c r="K254" i="51"/>
  <c r="J254" i="51"/>
  <c r="I254" i="51"/>
  <c r="H254" i="51"/>
  <c r="G254" i="51"/>
  <c r="F254" i="51"/>
  <c r="E254" i="51"/>
  <c r="D254" i="51"/>
  <c r="C254" i="51"/>
  <c r="B254" i="51"/>
  <c r="AI254" i="51" s="1"/>
  <c r="AG252" i="51"/>
  <c r="AF252" i="51"/>
  <c r="AE252" i="51"/>
  <c r="AD252" i="51"/>
  <c r="AC252" i="51"/>
  <c r="AB252" i="51"/>
  <c r="AA252" i="51"/>
  <c r="Z252" i="51"/>
  <c r="Y252" i="51"/>
  <c r="X252" i="51"/>
  <c r="W252" i="51"/>
  <c r="V252" i="51"/>
  <c r="U252" i="51"/>
  <c r="T252" i="51"/>
  <c r="S252" i="51"/>
  <c r="R252" i="51"/>
  <c r="Q252" i="51"/>
  <c r="P252" i="51"/>
  <c r="O252" i="51"/>
  <c r="N252" i="51"/>
  <c r="M252" i="51"/>
  <c r="L252" i="51"/>
  <c r="K252" i="51"/>
  <c r="J252" i="51"/>
  <c r="I252" i="51"/>
  <c r="H252" i="51"/>
  <c r="G252" i="51"/>
  <c r="F252" i="51"/>
  <c r="E252" i="51"/>
  <c r="D252" i="51"/>
  <c r="C252" i="51"/>
  <c r="B252" i="51"/>
  <c r="AG251" i="51"/>
  <c r="AF251" i="51"/>
  <c r="AE251" i="51"/>
  <c r="AD251" i="51"/>
  <c r="AC251" i="51"/>
  <c r="AB251" i="51"/>
  <c r="AA251" i="51"/>
  <c r="Z251" i="51"/>
  <c r="Y251" i="51"/>
  <c r="X251" i="51"/>
  <c r="W251" i="51"/>
  <c r="V251" i="51"/>
  <c r="U251" i="51"/>
  <c r="T251" i="51"/>
  <c r="S251" i="51"/>
  <c r="R251" i="51"/>
  <c r="Q251" i="51"/>
  <c r="P251" i="51"/>
  <c r="O251" i="51"/>
  <c r="N251" i="51"/>
  <c r="M251" i="51"/>
  <c r="L251" i="51"/>
  <c r="K251" i="51"/>
  <c r="J251" i="51"/>
  <c r="I251" i="51"/>
  <c r="H251" i="51"/>
  <c r="G251" i="51"/>
  <c r="F251" i="51"/>
  <c r="E251" i="51"/>
  <c r="D251" i="51"/>
  <c r="C251" i="51"/>
  <c r="B251" i="51"/>
  <c r="AI250" i="51"/>
  <c r="AH250" i="51"/>
  <c r="AI249" i="51"/>
  <c r="AH249" i="51"/>
  <c r="AI248" i="51"/>
  <c r="AH248" i="51"/>
  <c r="AI247" i="51"/>
  <c r="AH247" i="51"/>
  <c r="AI246" i="51"/>
  <c r="AH246" i="51"/>
  <c r="AI245" i="51"/>
  <c r="AH245" i="51"/>
  <c r="AI244" i="51"/>
  <c r="AH244" i="51"/>
  <c r="AI243" i="51"/>
  <c r="AH243" i="51"/>
  <c r="AI242" i="51"/>
  <c r="AH242" i="51"/>
  <c r="AI241" i="51"/>
  <c r="AH241" i="51"/>
  <c r="AI240" i="51"/>
  <c r="AH240" i="51"/>
  <c r="AI239" i="51"/>
  <c r="AH239" i="51"/>
  <c r="AI238" i="51"/>
  <c r="AH238" i="51"/>
  <c r="AI237" i="51"/>
  <c r="AH237" i="51"/>
  <c r="AI236" i="51"/>
  <c r="AH236" i="51"/>
  <c r="AI235" i="51"/>
  <c r="AH235" i="51"/>
  <c r="AI234" i="51"/>
  <c r="AH234" i="51"/>
  <c r="AI233" i="51"/>
  <c r="AH233" i="51"/>
  <c r="AI232" i="51"/>
  <c r="AH232" i="51"/>
  <c r="AI231" i="51"/>
  <c r="AH231" i="51"/>
  <c r="AI230" i="51"/>
  <c r="AH230" i="51"/>
  <c r="AI229" i="51"/>
  <c r="AH229" i="51"/>
  <c r="AI228" i="51"/>
  <c r="AH228" i="51"/>
  <c r="AI227" i="51"/>
  <c r="AH227" i="51"/>
  <c r="AI226" i="51"/>
  <c r="AH226" i="51"/>
  <c r="AI225" i="51"/>
  <c r="AH225" i="51"/>
  <c r="AI224" i="51"/>
  <c r="AH224" i="51"/>
  <c r="AI223" i="51"/>
  <c r="AH223" i="51"/>
  <c r="AI222" i="51"/>
  <c r="AH222" i="51"/>
  <c r="AI221" i="51"/>
  <c r="AH221" i="51"/>
  <c r="AI220" i="51"/>
  <c r="AH220" i="51"/>
  <c r="AI219" i="51"/>
  <c r="AH219" i="51"/>
  <c r="AH177" i="51"/>
  <c r="AG215" i="51"/>
  <c r="AF215" i="51"/>
  <c r="AE215" i="51"/>
  <c r="AD215" i="51"/>
  <c r="AC215" i="51"/>
  <c r="AB215" i="51"/>
  <c r="AA215" i="51"/>
  <c r="Z215" i="51"/>
  <c r="Y215" i="51"/>
  <c r="X215" i="51"/>
  <c r="W215" i="51"/>
  <c r="V215" i="51"/>
  <c r="U215" i="51"/>
  <c r="T215" i="51"/>
  <c r="S215" i="51"/>
  <c r="R215" i="51"/>
  <c r="Q215" i="51"/>
  <c r="P215" i="51"/>
  <c r="O215" i="51"/>
  <c r="N215" i="51"/>
  <c r="M215" i="51"/>
  <c r="L215" i="51"/>
  <c r="K215" i="51"/>
  <c r="J215" i="51"/>
  <c r="I215" i="51"/>
  <c r="H215" i="51"/>
  <c r="G215" i="51"/>
  <c r="F215" i="51"/>
  <c r="E215" i="51"/>
  <c r="D215" i="51"/>
  <c r="C215" i="51"/>
  <c r="B215" i="51"/>
  <c r="AG214" i="51"/>
  <c r="AF214" i="51"/>
  <c r="AE214" i="51"/>
  <c r="AD214" i="51"/>
  <c r="AC214" i="51"/>
  <c r="AB214" i="51"/>
  <c r="AA214" i="51"/>
  <c r="Z214" i="51"/>
  <c r="Y214" i="51"/>
  <c r="X214" i="51"/>
  <c r="W214" i="51"/>
  <c r="V214" i="51"/>
  <c r="U214" i="51"/>
  <c r="T214" i="51"/>
  <c r="S214" i="51"/>
  <c r="R214" i="51"/>
  <c r="Q214" i="51"/>
  <c r="P214" i="51"/>
  <c r="O214" i="51"/>
  <c r="N214" i="51"/>
  <c r="M214" i="51"/>
  <c r="L214" i="51"/>
  <c r="K214" i="51"/>
  <c r="J214" i="51"/>
  <c r="I214" i="51"/>
  <c r="H214" i="51"/>
  <c r="G214" i="51"/>
  <c r="F214" i="51"/>
  <c r="E214" i="51"/>
  <c r="D214" i="51"/>
  <c r="C214" i="51"/>
  <c r="B214" i="51"/>
  <c r="AG213" i="51"/>
  <c r="AF213" i="51"/>
  <c r="AE213" i="51"/>
  <c r="AD213" i="51"/>
  <c r="AC213" i="51"/>
  <c r="AB213" i="51"/>
  <c r="AA213" i="51"/>
  <c r="Z213" i="51"/>
  <c r="Y213" i="51"/>
  <c r="X213" i="51"/>
  <c r="W213" i="51"/>
  <c r="V213" i="51"/>
  <c r="U213" i="51"/>
  <c r="T213" i="51"/>
  <c r="S213" i="51"/>
  <c r="R213" i="51"/>
  <c r="Q213" i="51"/>
  <c r="P213" i="51"/>
  <c r="O213" i="51"/>
  <c r="N213" i="51"/>
  <c r="M213" i="51"/>
  <c r="L213" i="51"/>
  <c r="K213" i="51"/>
  <c r="J213" i="51"/>
  <c r="I213" i="51"/>
  <c r="H213" i="51"/>
  <c r="G213" i="51"/>
  <c r="F213" i="51"/>
  <c r="E213" i="51"/>
  <c r="D213" i="51"/>
  <c r="C213" i="51"/>
  <c r="B213" i="51"/>
  <c r="AG212" i="51"/>
  <c r="AF212" i="51"/>
  <c r="AE212" i="51"/>
  <c r="AD212" i="51"/>
  <c r="AC212" i="51"/>
  <c r="AB212" i="51"/>
  <c r="AA212" i="51"/>
  <c r="Z212" i="51"/>
  <c r="Y212" i="51"/>
  <c r="X212" i="51"/>
  <c r="W212" i="51"/>
  <c r="V212" i="51"/>
  <c r="U212" i="51"/>
  <c r="T212" i="51"/>
  <c r="S212" i="51"/>
  <c r="R212" i="51"/>
  <c r="Q212" i="51"/>
  <c r="P212" i="51"/>
  <c r="O212" i="51"/>
  <c r="N212" i="51"/>
  <c r="M212" i="51"/>
  <c r="L212" i="51"/>
  <c r="K212" i="51"/>
  <c r="J212" i="51"/>
  <c r="I212" i="51"/>
  <c r="H212" i="51"/>
  <c r="G212" i="51"/>
  <c r="F212" i="51"/>
  <c r="E212" i="51"/>
  <c r="D212" i="51"/>
  <c r="C212" i="51"/>
  <c r="B212" i="51"/>
  <c r="AG210" i="51"/>
  <c r="AF210" i="51"/>
  <c r="AE210" i="51"/>
  <c r="AD210" i="51"/>
  <c r="AC210" i="51"/>
  <c r="AB210" i="51"/>
  <c r="AA210" i="51"/>
  <c r="Z210" i="51"/>
  <c r="Y210" i="51"/>
  <c r="X210" i="51"/>
  <c r="W210" i="51"/>
  <c r="V210" i="51"/>
  <c r="U210" i="51"/>
  <c r="T210" i="51"/>
  <c r="S210" i="51"/>
  <c r="R210" i="51"/>
  <c r="Q210" i="51"/>
  <c r="P210" i="51"/>
  <c r="O210" i="51"/>
  <c r="N210" i="51"/>
  <c r="M210" i="51"/>
  <c r="L210" i="51"/>
  <c r="K210" i="51"/>
  <c r="J210" i="51"/>
  <c r="I210" i="51"/>
  <c r="H210" i="51"/>
  <c r="G210" i="51"/>
  <c r="F210" i="51"/>
  <c r="E210" i="51"/>
  <c r="D210" i="51"/>
  <c r="C210" i="51"/>
  <c r="B210" i="51"/>
  <c r="AG209" i="51"/>
  <c r="AF209" i="51"/>
  <c r="AE209" i="51"/>
  <c r="AD209" i="51"/>
  <c r="AC209" i="51"/>
  <c r="AB209" i="51"/>
  <c r="AA209" i="51"/>
  <c r="Z209" i="51"/>
  <c r="Y209" i="51"/>
  <c r="X209" i="51"/>
  <c r="W209" i="51"/>
  <c r="V209" i="51"/>
  <c r="U209" i="51"/>
  <c r="T209" i="51"/>
  <c r="S209" i="51"/>
  <c r="R209" i="51"/>
  <c r="Q209" i="51"/>
  <c r="P209" i="51"/>
  <c r="O209" i="51"/>
  <c r="N209" i="51"/>
  <c r="M209" i="51"/>
  <c r="L209" i="51"/>
  <c r="K209" i="51"/>
  <c r="J209" i="51"/>
  <c r="I209" i="51"/>
  <c r="H209" i="51"/>
  <c r="G209" i="51"/>
  <c r="F209" i="51"/>
  <c r="E209" i="51"/>
  <c r="D209" i="51"/>
  <c r="C209" i="51"/>
  <c r="B209" i="51"/>
  <c r="AI208" i="51"/>
  <c r="AH208" i="51"/>
  <c r="AI207" i="51"/>
  <c r="AH207" i="51"/>
  <c r="AI206" i="51"/>
  <c r="AH206" i="51"/>
  <c r="AI205" i="51"/>
  <c r="AH205" i="51"/>
  <c r="AI204" i="51"/>
  <c r="AH204" i="51"/>
  <c r="AI203" i="51"/>
  <c r="AH203" i="51"/>
  <c r="AI202" i="51"/>
  <c r="AH202" i="51"/>
  <c r="AI201" i="51"/>
  <c r="AH201" i="51"/>
  <c r="AI200" i="51"/>
  <c r="AH200" i="51"/>
  <c r="AI199" i="51"/>
  <c r="AH199" i="51"/>
  <c r="AI198" i="51"/>
  <c r="AH198" i="51"/>
  <c r="AI197" i="51"/>
  <c r="AH197" i="51"/>
  <c r="AI196" i="51"/>
  <c r="AH196" i="51"/>
  <c r="AI195" i="51"/>
  <c r="AH195" i="51"/>
  <c r="AI194" i="51"/>
  <c r="AH194" i="51"/>
  <c r="AI193" i="51"/>
  <c r="AH193" i="51"/>
  <c r="AI192" i="51"/>
  <c r="AH192" i="51"/>
  <c r="AI191" i="51"/>
  <c r="AH191" i="51"/>
  <c r="AI190" i="51"/>
  <c r="AH190" i="51"/>
  <c r="AI189" i="51"/>
  <c r="AH189" i="51"/>
  <c r="AI188" i="51"/>
  <c r="AH188" i="51"/>
  <c r="AI187" i="51"/>
  <c r="AH187" i="51"/>
  <c r="AI186" i="51"/>
  <c r="AH186" i="51"/>
  <c r="AI185" i="51"/>
  <c r="AH185" i="51"/>
  <c r="AI184" i="51"/>
  <c r="AH184" i="51"/>
  <c r="AI183" i="51"/>
  <c r="AH183" i="51"/>
  <c r="AI182" i="51"/>
  <c r="AH182" i="51"/>
  <c r="AI181" i="51"/>
  <c r="AH181" i="51"/>
  <c r="AI180" i="51"/>
  <c r="AH180" i="51"/>
  <c r="AI179" i="51"/>
  <c r="AH179" i="51"/>
  <c r="AI178" i="51"/>
  <c r="AH178" i="51"/>
  <c r="AI177" i="51"/>
  <c r="AJ303" i="48"/>
  <c r="AJ304" i="48"/>
  <c r="AJ309" i="48"/>
  <c r="AJ310" i="48"/>
  <c r="AJ313" i="48"/>
  <c r="AJ314" i="48"/>
  <c r="AJ315" i="48"/>
  <c r="AJ316" i="48"/>
  <c r="AJ321" i="48"/>
  <c r="AJ322" i="48"/>
  <c r="AJ323" i="48"/>
  <c r="AJ324" i="48"/>
  <c r="AJ327" i="48"/>
  <c r="AJ328" i="48"/>
  <c r="AJ333" i="48"/>
  <c r="AJ334" i="48"/>
  <c r="AJ261" i="48"/>
  <c r="AJ262" i="48"/>
  <c r="AJ267" i="48"/>
  <c r="AJ268" i="48"/>
  <c r="AJ271" i="48"/>
  <c r="AJ272" i="48"/>
  <c r="AJ273" i="48"/>
  <c r="AJ274" i="48"/>
  <c r="AJ279" i="48"/>
  <c r="AJ280" i="48"/>
  <c r="AJ281" i="48"/>
  <c r="AJ282" i="48"/>
  <c r="AJ285" i="48"/>
  <c r="AJ286" i="48"/>
  <c r="AJ291" i="48"/>
  <c r="AJ292" i="48"/>
  <c r="AJ219" i="48"/>
  <c r="AJ220" i="48"/>
  <c r="AJ225" i="48"/>
  <c r="AJ226" i="48"/>
  <c r="AJ229" i="48"/>
  <c r="AJ230" i="48"/>
  <c r="AJ231" i="48"/>
  <c r="AJ232" i="48"/>
  <c r="AJ237" i="48"/>
  <c r="AJ238" i="48"/>
  <c r="AJ239" i="48"/>
  <c r="AJ240" i="48"/>
  <c r="AJ243" i="48"/>
  <c r="AJ244" i="48"/>
  <c r="AJ249" i="48"/>
  <c r="AJ250" i="48"/>
  <c r="AJ177" i="48"/>
  <c r="AJ178" i="48"/>
  <c r="AJ183" i="48"/>
  <c r="AJ184" i="48"/>
  <c r="AJ187" i="48"/>
  <c r="AJ188" i="48"/>
  <c r="AJ189" i="48"/>
  <c r="AJ190" i="48"/>
  <c r="AJ195" i="48"/>
  <c r="AJ196" i="48"/>
  <c r="AJ197" i="48"/>
  <c r="AJ198" i="48"/>
  <c r="AJ201" i="48"/>
  <c r="AJ202" i="48"/>
  <c r="AJ207" i="48"/>
  <c r="AJ208" i="48"/>
  <c r="AG341" i="48"/>
  <c r="AF341" i="48"/>
  <c r="AE341" i="48"/>
  <c r="AD341" i="48"/>
  <c r="AC341" i="48"/>
  <c r="AB341" i="48"/>
  <c r="AA341" i="48"/>
  <c r="Z341" i="48"/>
  <c r="Y341" i="48"/>
  <c r="X341" i="48"/>
  <c r="W341" i="48"/>
  <c r="V341" i="48"/>
  <c r="U341" i="48"/>
  <c r="T341" i="48"/>
  <c r="S341" i="48"/>
  <c r="R341" i="48"/>
  <c r="Q341" i="48"/>
  <c r="P341" i="48"/>
  <c r="O341" i="48"/>
  <c r="N341" i="48"/>
  <c r="M341" i="48"/>
  <c r="L341" i="48"/>
  <c r="K341" i="48"/>
  <c r="J341" i="48"/>
  <c r="I341" i="48"/>
  <c r="H341" i="48"/>
  <c r="G341" i="48"/>
  <c r="F341" i="48"/>
  <c r="E341" i="48"/>
  <c r="D341" i="48"/>
  <c r="C341" i="48"/>
  <c r="B341" i="48"/>
  <c r="AH341" i="48" s="1"/>
  <c r="AG340" i="48"/>
  <c r="AF340" i="48"/>
  <c r="AE340" i="48"/>
  <c r="AD340" i="48"/>
  <c r="AC340" i="48"/>
  <c r="AB340" i="48"/>
  <c r="AA340" i="48"/>
  <c r="Z340" i="48"/>
  <c r="Y340" i="48"/>
  <c r="X340" i="48"/>
  <c r="W340" i="48"/>
  <c r="V340" i="48"/>
  <c r="U340" i="48"/>
  <c r="T340" i="48"/>
  <c r="S340" i="48"/>
  <c r="R340" i="48"/>
  <c r="Q340" i="48"/>
  <c r="P340" i="48"/>
  <c r="O340" i="48"/>
  <c r="N340" i="48"/>
  <c r="M340" i="48"/>
  <c r="L340" i="48"/>
  <c r="K340" i="48"/>
  <c r="J340" i="48"/>
  <c r="I340" i="48"/>
  <c r="H340" i="48"/>
  <c r="G340" i="48"/>
  <c r="F340" i="48"/>
  <c r="E340" i="48"/>
  <c r="D340" i="48"/>
  <c r="C340" i="48"/>
  <c r="B340" i="48"/>
  <c r="AG339" i="48"/>
  <c r="AF339" i="48"/>
  <c r="AE339" i="48"/>
  <c r="AD339" i="48"/>
  <c r="AC339" i="48"/>
  <c r="AB339" i="48"/>
  <c r="AA339" i="48"/>
  <c r="Z339" i="48"/>
  <c r="Y339" i="48"/>
  <c r="X339" i="48"/>
  <c r="W339" i="48"/>
  <c r="V339" i="48"/>
  <c r="U339" i="48"/>
  <c r="T339" i="48"/>
  <c r="S339" i="48"/>
  <c r="R339" i="48"/>
  <c r="Q339" i="48"/>
  <c r="P339" i="48"/>
  <c r="O339" i="48"/>
  <c r="N339" i="48"/>
  <c r="M339" i="48"/>
  <c r="L339" i="48"/>
  <c r="K339" i="48"/>
  <c r="J339" i="48"/>
  <c r="I339" i="48"/>
  <c r="H339" i="48"/>
  <c r="G339" i="48"/>
  <c r="F339" i="48"/>
  <c r="E339" i="48"/>
  <c r="D339" i="48"/>
  <c r="C339" i="48"/>
  <c r="B339" i="48"/>
  <c r="AJ339" i="48" s="1"/>
  <c r="AG338" i="48"/>
  <c r="AF338" i="48"/>
  <c r="AE338" i="48"/>
  <c r="AD338" i="48"/>
  <c r="AC338" i="48"/>
  <c r="AB338" i="48"/>
  <c r="AA338" i="48"/>
  <c r="Z338" i="48"/>
  <c r="Y338" i="48"/>
  <c r="X338" i="48"/>
  <c r="W338" i="48"/>
  <c r="V338" i="48"/>
  <c r="U338" i="48"/>
  <c r="T338" i="48"/>
  <c r="S338" i="48"/>
  <c r="R338" i="48"/>
  <c r="Q338" i="48"/>
  <c r="P338" i="48"/>
  <c r="O338" i="48"/>
  <c r="N338" i="48"/>
  <c r="M338" i="48"/>
  <c r="L338" i="48"/>
  <c r="K338" i="48"/>
  <c r="J338" i="48"/>
  <c r="I338" i="48"/>
  <c r="H338" i="48"/>
  <c r="G338" i="48"/>
  <c r="F338" i="48"/>
  <c r="E338" i="48"/>
  <c r="D338" i="48"/>
  <c r="C338" i="48"/>
  <c r="B338" i="48"/>
  <c r="AI338" i="48" s="1"/>
  <c r="AG336" i="48"/>
  <c r="AF336" i="48"/>
  <c r="AE336" i="48"/>
  <c r="AD336" i="48"/>
  <c r="AC336" i="48"/>
  <c r="AB336" i="48"/>
  <c r="AA336" i="48"/>
  <c r="Z336" i="48"/>
  <c r="Y336" i="48"/>
  <c r="X336" i="48"/>
  <c r="W336" i="48"/>
  <c r="V336" i="48"/>
  <c r="U336" i="48"/>
  <c r="T336" i="48"/>
  <c r="S336" i="48"/>
  <c r="R336" i="48"/>
  <c r="Q336" i="48"/>
  <c r="P336" i="48"/>
  <c r="O336" i="48"/>
  <c r="N336" i="48"/>
  <c r="M336" i="48"/>
  <c r="L336" i="48"/>
  <c r="K336" i="48"/>
  <c r="J336" i="48"/>
  <c r="I336" i="48"/>
  <c r="H336" i="48"/>
  <c r="G336" i="48"/>
  <c r="F336" i="48"/>
  <c r="E336" i="48"/>
  <c r="D336" i="48"/>
  <c r="C336" i="48"/>
  <c r="B336" i="48"/>
  <c r="AG335" i="48"/>
  <c r="AF335" i="48"/>
  <c r="AE335" i="48"/>
  <c r="AD335" i="48"/>
  <c r="AC335" i="48"/>
  <c r="AB335" i="48"/>
  <c r="AA335" i="48"/>
  <c r="Z335" i="48"/>
  <c r="Y335" i="48"/>
  <c r="X335" i="48"/>
  <c r="W335" i="48"/>
  <c r="V335" i="48"/>
  <c r="U335" i="48"/>
  <c r="T335" i="48"/>
  <c r="S335" i="48"/>
  <c r="R335" i="48"/>
  <c r="Q335" i="48"/>
  <c r="P335" i="48"/>
  <c r="O335" i="48"/>
  <c r="N335" i="48"/>
  <c r="M335" i="48"/>
  <c r="L335" i="48"/>
  <c r="K335" i="48"/>
  <c r="J335" i="48"/>
  <c r="I335" i="48"/>
  <c r="H335" i="48"/>
  <c r="G335" i="48"/>
  <c r="F335" i="48"/>
  <c r="E335" i="48"/>
  <c r="D335" i="48"/>
  <c r="C335" i="48"/>
  <c r="B335" i="48"/>
  <c r="AI334" i="48"/>
  <c r="AH334" i="48"/>
  <c r="AI333" i="48"/>
  <c r="AH333" i="48"/>
  <c r="AI332" i="48"/>
  <c r="AH332" i="48"/>
  <c r="AI331" i="48"/>
  <c r="AH331" i="48"/>
  <c r="AI330" i="48"/>
  <c r="AH330" i="48"/>
  <c r="AI329" i="48"/>
  <c r="AH329" i="48"/>
  <c r="AI328" i="48"/>
  <c r="AH328" i="48"/>
  <c r="AI327" i="48"/>
  <c r="AH327" i="48"/>
  <c r="AI326" i="48"/>
  <c r="AH326" i="48"/>
  <c r="AI325" i="48"/>
  <c r="AH325" i="48"/>
  <c r="AI324" i="48"/>
  <c r="AH324" i="48"/>
  <c r="AI323" i="48"/>
  <c r="AH323" i="48"/>
  <c r="AI322" i="48"/>
  <c r="AH322" i="48"/>
  <c r="AI321" i="48"/>
  <c r="AH321" i="48"/>
  <c r="AI320" i="48"/>
  <c r="AH320" i="48"/>
  <c r="AI319" i="48"/>
  <c r="AH319" i="48"/>
  <c r="AI318" i="48"/>
  <c r="AH318" i="48"/>
  <c r="AI317" i="48"/>
  <c r="AH317" i="48"/>
  <c r="AI316" i="48"/>
  <c r="AH316" i="48"/>
  <c r="AI315" i="48"/>
  <c r="AH315" i="48"/>
  <c r="AI314" i="48"/>
  <c r="AH314" i="48"/>
  <c r="AI313" i="48"/>
  <c r="AH313" i="48"/>
  <c r="AI312" i="48"/>
  <c r="AH312" i="48"/>
  <c r="AI311" i="48"/>
  <c r="AH311" i="48"/>
  <c r="AI310" i="48"/>
  <c r="AH310" i="48"/>
  <c r="AI309" i="48"/>
  <c r="AH309" i="48"/>
  <c r="AI308" i="48"/>
  <c r="AH308" i="48"/>
  <c r="AI307" i="48"/>
  <c r="AH307" i="48"/>
  <c r="AI306" i="48"/>
  <c r="AH306" i="48"/>
  <c r="AI305" i="48"/>
  <c r="AH305" i="48"/>
  <c r="AI304" i="48"/>
  <c r="AH304" i="48"/>
  <c r="AI303" i="48"/>
  <c r="AH303" i="48"/>
  <c r="AG299" i="48"/>
  <c r="AF299" i="48"/>
  <c r="AE299" i="48"/>
  <c r="AD299" i="48"/>
  <c r="AC299" i="48"/>
  <c r="AB299" i="48"/>
  <c r="AA299" i="48"/>
  <c r="Z299" i="48"/>
  <c r="Y299" i="48"/>
  <c r="X299" i="48"/>
  <c r="W299" i="48"/>
  <c r="V299" i="48"/>
  <c r="U299" i="48"/>
  <c r="T299" i="48"/>
  <c r="S299" i="48"/>
  <c r="R299" i="48"/>
  <c r="Q299" i="48"/>
  <c r="P299" i="48"/>
  <c r="O299" i="48"/>
  <c r="N299" i="48"/>
  <c r="M299" i="48"/>
  <c r="L299" i="48"/>
  <c r="K299" i="48"/>
  <c r="J299" i="48"/>
  <c r="I299" i="48"/>
  <c r="H299" i="48"/>
  <c r="G299" i="48"/>
  <c r="F299" i="48"/>
  <c r="E299" i="48"/>
  <c r="D299" i="48"/>
  <c r="C299" i="48"/>
  <c r="B299" i="48"/>
  <c r="AG298" i="48"/>
  <c r="AF298" i="48"/>
  <c r="AE298" i="48"/>
  <c r="AD298" i="48"/>
  <c r="AC298" i="48"/>
  <c r="AB298" i="48"/>
  <c r="AA298" i="48"/>
  <c r="Z298" i="48"/>
  <c r="Y298" i="48"/>
  <c r="X298" i="48"/>
  <c r="W298" i="48"/>
  <c r="V298" i="48"/>
  <c r="U298" i="48"/>
  <c r="T298" i="48"/>
  <c r="S298" i="48"/>
  <c r="R298" i="48"/>
  <c r="Q298" i="48"/>
  <c r="P298" i="48"/>
  <c r="O298" i="48"/>
  <c r="N298" i="48"/>
  <c r="M298" i="48"/>
  <c r="L298" i="48"/>
  <c r="K298" i="48"/>
  <c r="J298" i="48"/>
  <c r="I298" i="48"/>
  <c r="H298" i="48"/>
  <c r="G298" i="48"/>
  <c r="F298" i="48"/>
  <c r="E298" i="48"/>
  <c r="D298" i="48"/>
  <c r="C298" i="48"/>
  <c r="B298" i="48"/>
  <c r="AJ298" i="48" s="1"/>
  <c r="AG297" i="48"/>
  <c r="AF297" i="48"/>
  <c r="AE297" i="48"/>
  <c r="AD297" i="48"/>
  <c r="AC297" i="48"/>
  <c r="AB297" i="48"/>
  <c r="AA297" i="48"/>
  <c r="Z297" i="48"/>
  <c r="Y297" i="48"/>
  <c r="X297" i="48"/>
  <c r="W297" i="48"/>
  <c r="V297" i="48"/>
  <c r="U297" i="48"/>
  <c r="T297" i="48"/>
  <c r="S297" i="48"/>
  <c r="R297" i="48"/>
  <c r="Q297" i="48"/>
  <c r="P297" i="48"/>
  <c r="O297" i="48"/>
  <c r="N297" i="48"/>
  <c r="M297" i="48"/>
  <c r="L297" i="48"/>
  <c r="K297" i="48"/>
  <c r="J297" i="48"/>
  <c r="I297" i="48"/>
  <c r="H297" i="48"/>
  <c r="G297" i="48"/>
  <c r="F297" i="48"/>
  <c r="E297" i="48"/>
  <c r="D297" i="48"/>
  <c r="C297" i="48"/>
  <c r="B297" i="48"/>
  <c r="AH297" i="48" s="1"/>
  <c r="AG296" i="48"/>
  <c r="AF296" i="48"/>
  <c r="AE296" i="48"/>
  <c r="AD296" i="48"/>
  <c r="AC296" i="48"/>
  <c r="AB296" i="48"/>
  <c r="AA296" i="48"/>
  <c r="Z296" i="48"/>
  <c r="Y296" i="48"/>
  <c r="X296" i="48"/>
  <c r="W296" i="48"/>
  <c r="V296" i="48"/>
  <c r="U296" i="48"/>
  <c r="T296" i="48"/>
  <c r="S296" i="48"/>
  <c r="R296" i="48"/>
  <c r="Q296" i="48"/>
  <c r="P296" i="48"/>
  <c r="O296" i="48"/>
  <c r="N296" i="48"/>
  <c r="M296" i="48"/>
  <c r="L296" i="48"/>
  <c r="K296" i="48"/>
  <c r="J296" i="48"/>
  <c r="I296" i="48"/>
  <c r="H296" i="48"/>
  <c r="G296" i="48"/>
  <c r="F296" i="48"/>
  <c r="E296" i="48"/>
  <c r="D296" i="48"/>
  <c r="C296" i="48"/>
  <c r="B296" i="48"/>
  <c r="AJ296" i="48" s="1"/>
  <c r="AG294" i="48"/>
  <c r="AF294" i="48"/>
  <c r="AE294" i="48"/>
  <c r="AD294" i="48"/>
  <c r="AC294" i="48"/>
  <c r="AB294" i="48"/>
  <c r="AA294" i="48"/>
  <c r="Z294" i="48"/>
  <c r="Y294" i="48"/>
  <c r="X294" i="48"/>
  <c r="W294" i="48"/>
  <c r="V294" i="48"/>
  <c r="U294" i="48"/>
  <c r="T294" i="48"/>
  <c r="S294" i="48"/>
  <c r="R294" i="48"/>
  <c r="Q294" i="48"/>
  <c r="P294" i="48"/>
  <c r="O294" i="48"/>
  <c r="N294" i="48"/>
  <c r="M294" i="48"/>
  <c r="L294" i="48"/>
  <c r="K294" i="48"/>
  <c r="J294" i="48"/>
  <c r="I294" i="48"/>
  <c r="H294" i="48"/>
  <c r="G294" i="48"/>
  <c r="F294" i="48"/>
  <c r="E294" i="48"/>
  <c r="D294" i="48"/>
  <c r="C294" i="48"/>
  <c r="B294" i="48"/>
  <c r="AG293" i="48"/>
  <c r="AF293" i="48"/>
  <c r="AE293" i="48"/>
  <c r="AD293" i="48"/>
  <c r="AC293" i="48"/>
  <c r="AB293" i="48"/>
  <c r="AA293" i="48"/>
  <c r="Z293" i="48"/>
  <c r="Y293" i="48"/>
  <c r="X293" i="48"/>
  <c r="W293" i="48"/>
  <c r="V293" i="48"/>
  <c r="U293" i="48"/>
  <c r="T293" i="48"/>
  <c r="S293" i="48"/>
  <c r="R293" i="48"/>
  <c r="Q293" i="48"/>
  <c r="P293" i="48"/>
  <c r="O293" i="48"/>
  <c r="N293" i="48"/>
  <c r="M293" i="48"/>
  <c r="L293" i="48"/>
  <c r="K293" i="48"/>
  <c r="J293" i="48"/>
  <c r="I293" i="48"/>
  <c r="H293" i="48"/>
  <c r="G293" i="48"/>
  <c r="F293" i="48"/>
  <c r="E293" i="48"/>
  <c r="D293" i="48"/>
  <c r="C293" i="48"/>
  <c r="B293" i="48"/>
  <c r="AI292" i="48"/>
  <c r="AH292" i="48"/>
  <c r="AI291" i="48"/>
  <c r="AH291" i="48"/>
  <c r="AI290" i="48"/>
  <c r="AH290" i="48"/>
  <c r="AI289" i="48"/>
  <c r="AH289" i="48"/>
  <c r="AI288" i="48"/>
  <c r="AH288" i="48"/>
  <c r="AI287" i="48"/>
  <c r="AH287" i="48"/>
  <c r="AI286" i="48"/>
  <c r="AH286" i="48"/>
  <c r="AI285" i="48"/>
  <c r="AH285" i="48"/>
  <c r="AI284" i="48"/>
  <c r="AH284" i="48"/>
  <c r="AI283" i="48"/>
  <c r="AH283" i="48"/>
  <c r="AI282" i="48"/>
  <c r="AH282" i="48"/>
  <c r="AI281" i="48"/>
  <c r="AH281" i="48"/>
  <c r="AI280" i="48"/>
  <c r="AH280" i="48"/>
  <c r="AI279" i="48"/>
  <c r="AH279" i="48"/>
  <c r="AI278" i="48"/>
  <c r="AH278" i="48"/>
  <c r="AI277" i="48"/>
  <c r="AH277" i="48"/>
  <c r="AI276" i="48"/>
  <c r="AH276" i="48"/>
  <c r="AI275" i="48"/>
  <c r="AH275" i="48"/>
  <c r="AI274" i="48"/>
  <c r="AH274" i="48"/>
  <c r="AI273" i="48"/>
  <c r="AH273" i="48"/>
  <c r="AI272" i="48"/>
  <c r="AH272" i="48"/>
  <c r="AI271" i="48"/>
  <c r="AH271" i="48"/>
  <c r="AI270" i="48"/>
  <c r="AH270" i="48"/>
  <c r="AI269" i="48"/>
  <c r="AH269" i="48"/>
  <c r="AI268" i="48"/>
  <c r="AH268" i="48"/>
  <c r="AI267" i="48"/>
  <c r="AH267" i="48"/>
  <c r="AI266" i="48"/>
  <c r="AH266" i="48"/>
  <c r="AI265" i="48"/>
  <c r="AH265" i="48"/>
  <c r="AI264" i="48"/>
  <c r="AH264" i="48"/>
  <c r="AI263" i="48"/>
  <c r="AH263" i="48"/>
  <c r="AI262" i="48"/>
  <c r="AH262" i="48"/>
  <c r="AI261" i="48"/>
  <c r="AH261" i="48"/>
  <c r="AG257" i="48"/>
  <c r="AF257" i="48"/>
  <c r="AE257" i="48"/>
  <c r="AD257" i="48"/>
  <c r="AC257" i="48"/>
  <c r="AB257" i="48"/>
  <c r="AA257" i="48"/>
  <c r="Z257" i="48"/>
  <c r="Y257" i="48"/>
  <c r="X257" i="48"/>
  <c r="W257" i="48"/>
  <c r="V257" i="48"/>
  <c r="U257" i="48"/>
  <c r="T257" i="48"/>
  <c r="S257" i="48"/>
  <c r="R257" i="48"/>
  <c r="Q257" i="48"/>
  <c r="P257" i="48"/>
  <c r="O257" i="48"/>
  <c r="N257" i="48"/>
  <c r="M257" i="48"/>
  <c r="L257" i="48"/>
  <c r="K257" i="48"/>
  <c r="J257" i="48"/>
  <c r="I257" i="48"/>
  <c r="H257" i="48"/>
  <c r="G257" i="48"/>
  <c r="F257" i="48"/>
  <c r="E257" i="48"/>
  <c r="D257" i="48"/>
  <c r="C257" i="48"/>
  <c r="B257" i="48"/>
  <c r="AG256" i="48"/>
  <c r="AF256" i="48"/>
  <c r="AE256" i="48"/>
  <c r="AD256" i="48"/>
  <c r="AC256" i="48"/>
  <c r="AB256" i="48"/>
  <c r="AA256" i="48"/>
  <c r="Z256" i="48"/>
  <c r="Y256" i="48"/>
  <c r="X256" i="48"/>
  <c r="W256" i="48"/>
  <c r="V256" i="48"/>
  <c r="U256" i="48"/>
  <c r="T256" i="48"/>
  <c r="S256" i="48"/>
  <c r="R256" i="48"/>
  <c r="Q256" i="48"/>
  <c r="P256" i="48"/>
  <c r="O256" i="48"/>
  <c r="N256" i="48"/>
  <c r="M256" i="48"/>
  <c r="L256" i="48"/>
  <c r="K256" i="48"/>
  <c r="J256" i="48"/>
  <c r="I256" i="48"/>
  <c r="H256" i="48"/>
  <c r="G256" i="48"/>
  <c r="F256" i="48"/>
  <c r="E256" i="48"/>
  <c r="D256" i="48"/>
  <c r="C256" i="48"/>
  <c r="B256" i="48"/>
  <c r="AG255" i="48"/>
  <c r="AF255" i="48"/>
  <c r="AE255" i="48"/>
  <c r="AD255" i="48"/>
  <c r="AC255" i="48"/>
  <c r="AB255" i="48"/>
  <c r="AA255" i="48"/>
  <c r="Z255" i="48"/>
  <c r="Y255" i="48"/>
  <c r="X255" i="48"/>
  <c r="W255" i="48"/>
  <c r="V255" i="48"/>
  <c r="U255" i="48"/>
  <c r="T255" i="48"/>
  <c r="S255" i="48"/>
  <c r="R255" i="48"/>
  <c r="Q255" i="48"/>
  <c r="P255" i="48"/>
  <c r="O255" i="48"/>
  <c r="N255" i="48"/>
  <c r="M255" i="48"/>
  <c r="L255" i="48"/>
  <c r="K255" i="48"/>
  <c r="J255" i="48"/>
  <c r="I255" i="48"/>
  <c r="H255" i="48"/>
  <c r="G255" i="48"/>
  <c r="F255" i="48"/>
  <c r="E255" i="48"/>
  <c r="D255" i="48"/>
  <c r="C255" i="48"/>
  <c r="B255" i="48"/>
  <c r="AG254" i="48"/>
  <c r="AF254" i="48"/>
  <c r="AE254" i="48"/>
  <c r="AD254" i="48"/>
  <c r="AC254" i="48"/>
  <c r="AB254" i="48"/>
  <c r="AA254" i="48"/>
  <c r="Z254" i="48"/>
  <c r="Y254" i="48"/>
  <c r="X254" i="48"/>
  <c r="W254" i="48"/>
  <c r="V254" i="48"/>
  <c r="U254" i="48"/>
  <c r="T254" i="48"/>
  <c r="S254" i="48"/>
  <c r="R254" i="48"/>
  <c r="Q254" i="48"/>
  <c r="P254" i="48"/>
  <c r="O254" i="48"/>
  <c r="N254" i="48"/>
  <c r="M254" i="48"/>
  <c r="L254" i="48"/>
  <c r="K254" i="48"/>
  <c r="J254" i="48"/>
  <c r="I254" i="48"/>
  <c r="H254" i="48"/>
  <c r="G254" i="48"/>
  <c r="F254" i="48"/>
  <c r="E254" i="48"/>
  <c r="D254" i="48"/>
  <c r="C254" i="48"/>
  <c r="B254" i="48"/>
  <c r="AG252" i="48"/>
  <c r="AF252" i="48"/>
  <c r="AE252" i="48"/>
  <c r="AD252" i="48"/>
  <c r="AC252" i="48"/>
  <c r="AB252" i="48"/>
  <c r="AA252" i="48"/>
  <c r="Z252" i="48"/>
  <c r="Y252" i="48"/>
  <c r="X252" i="48"/>
  <c r="W252" i="48"/>
  <c r="V252" i="48"/>
  <c r="U252" i="48"/>
  <c r="T252" i="48"/>
  <c r="S252" i="48"/>
  <c r="R252" i="48"/>
  <c r="Q252" i="48"/>
  <c r="P252" i="48"/>
  <c r="O252" i="48"/>
  <c r="N252" i="48"/>
  <c r="M252" i="48"/>
  <c r="L252" i="48"/>
  <c r="K252" i="48"/>
  <c r="J252" i="48"/>
  <c r="I252" i="48"/>
  <c r="H252" i="48"/>
  <c r="G252" i="48"/>
  <c r="F252" i="48"/>
  <c r="E252" i="48"/>
  <c r="D252" i="48"/>
  <c r="C252" i="48"/>
  <c r="B252" i="48"/>
  <c r="AG251" i="48"/>
  <c r="AF251" i="48"/>
  <c r="AE251" i="48"/>
  <c r="AD251" i="48"/>
  <c r="AC251" i="48"/>
  <c r="AB251" i="48"/>
  <c r="AA251" i="48"/>
  <c r="Z251" i="48"/>
  <c r="Y251" i="48"/>
  <c r="X251" i="48"/>
  <c r="W251" i="48"/>
  <c r="V251" i="48"/>
  <c r="U251" i="48"/>
  <c r="T251" i="48"/>
  <c r="S251" i="48"/>
  <c r="R251" i="48"/>
  <c r="Q251" i="48"/>
  <c r="P251" i="48"/>
  <c r="O251" i="48"/>
  <c r="N251" i="48"/>
  <c r="M251" i="48"/>
  <c r="L251" i="48"/>
  <c r="K251" i="48"/>
  <c r="J251" i="48"/>
  <c r="I251" i="48"/>
  <c r="H251" i="48"/>
  <c r="G251" i="48"/>
  <c r="F251" i="48"/>
  <c r="E251" i="48"/>
  <c r="D251" i="48"/>
  <c r="C251" i="48"/>
  <c r="B251" i="48"/>
  <c r="AI250" i="48"/>
  <c r="AH250" i="48"/>
  <c r="AI249" i="48"/>
  <c r="AH249" i="48"/>
  <c r="AI248" i="48"/>
  <c r="AH248" i="48"/>
  <c r="AI247" i="48"/>
  <c r="AH247" i="48"/>
  <c r="AI246" i="48"/>
  <c r="AH246" i="48"/>
  <c r="AI245" i="48"/>
  <c r="AH245" i="48"/>
  <c r="AI244" i="48"/>
  <c r="AH244" i="48"/>
  <c r="AI243" i="48"/>
  <c r="AH243" i="48"/>
  <c r="AI242" i="48"/>
  <c r="AH242" i="48"/>
  <c r="AI241" i="48"/>
  <c r="AH241" i="48"/>
  <c r="AI240" i="48"/>
  <c r="AH240" i="48"/>
  <c r="AI239" i="48"/>
  <c r="AH239" i="48"/>
  <c r="AI238" i="48"/>
  <c r="AH238" i="48"/>
  <c r="AI237" i="48"/>
  <c r="AH237" i="48"/>
  <c r="AI236" i="48"/>
  <c r="AH236" i="48"/>
  <c r="AI235" i="48"/>
  <c r="AH235" i="48"/>
  <c r="AI234" i="48"/>
  <c r="AH234" i="48"/>
  <c r="AI233" i="48"/>
  <c r="AH233" i="48"/>
  <c r="AI232" i="48"/>
  <c r="AH232" i="48"/>
  <c r="AI231" i="48"/>
  <c r="AH231" i="48"/>
  <c r="AI230" i="48"/>
  <c r="AH230" i="48"/>
  <c r="AI229" i="48"/>
  <c r="AH229" i="48"/>
  <c r="AI228" i="48"/>
  <c r="AH228" i="48"/>
  <c r="AI227" i="48"/>
  <c r="AH227" i="48"/>
  <c r="AI226" i="48"/>
  <c r="AH226" i="48"/>
  <c r="AI225" i="48"/>
  <c r="AH225" i="48"/>
  <c r="AI224" i="48"/>
  <c r="AH224" i="48"/>
  <c r="AI223" i="48"/>
  <c r="AH223" i="48"/>
  <c r="AI222" i="48"/>
  <c r="AH222" i="48"/>
  <c r="AI221" i="48"/>
  <c r="AH221" i="48"/>
  <c r="AI220" i="48"/>
  <c r="AH220" i="48"/>
  <c r="AI219" i="48"/>
  <c r="AH219" i="48"/>
  <c r="AE215" i="48"/>
  <c r="Y215" i="48"/>
  <c r="X215" i="48"/>
  <c r="W215" i="48"/>
  <c r="S215" i="48"/>
  <c r="R215" i="48"/>
  <c r="J215" i="48"/>
  <c r="I215" i="48"/>
  <c r="H215" i="48"/>
  <c r="C215" i="48"/>
  <c r="B215" i="48"/>
  <c r="AB214" i="48"/>
  <c r="Z214" i="48"/>
  <c r="J214" i="48"/>
  <c r="E214" i="48"/>
  <c r="C214" i="48"/>
  <c r="AD213" i="48"/>
  <c r="Y213" i="48"/>
  <c r="X213" i="48"/>
  <c r="P213" i="48"/>
  <c r="O213" i="48"/>
  <c r="N213" i="48"/>
  <c r="M213" i="48"/>
  <c r="I213" i="48"/>
  <c r="H213" i="48"/>
  <c r="G213" i="48"/>
  <c r="AG212" i="48"/>
  <c r="Z212" i="48"/>
  <c r="X212" i="48"/>
  <c r="S212" i="48"/>
  <c r="Q212" i="48"/>
  <c r="L212" i="48"/>
  <c r="J212" i="48"/>
  <c r="C212" i="48"/>
  <c r="Q214" i="48"/>
  <c r="AF212" i="48"/>
  <c r="P214" i="48"/>
  <c r="AE212" i="48"/>
  <c r="T215" i="48"/>
  <c r="O214" i="48"/>
  <c r="D213" i="48"/>
  <c r="AD212" i="48"/>
  <c r="U215" i="48"/>
  <c r="N214" i="48"/>
  <c r="E213" i="48"/>
  <c r="AI205" i="48"/>
  <c r="AC212" i="48"/>
  <c r="V215" i="48"/>
  <c r="M214" i="48"/>
  <c r="F213" i="48"/>
  <c r="AB212" i="48"/>
  <c r="L214" i="48"/>
  <c r="AA212" i="48"/>
  <c r="K214" i="48"/>
  <c r="AI202" i="48"/>
  <c r="AH202" i="48"/>
  <c r="Z215" i="48"/>
  <c r="Y212" i="48"/>
  <c r="J213" i="48"/>
  <c r="I214" i="48"/>
  <c r="AI200" i="48"/>
  <c r="AA215" i="48"/>
  <c r="K213" i="48"/>
  <c r="H214" i="48"/>
  <c r="AI199" i="48"/>
  <c r="AB215" i="48"/>
  <c r="W212" i="48"/>
  <c r="L213" i="48"/>
  <c r="G214" i="48"/>
  <c r="AC215" i="48"/>
  <c r="V212" i="48"/>
  <c r="F214" i="48"/>
  <c r="AD215" i="48"/>
  <c r="U212" i="48"/>
  <c r="AI196" i="48"/>
  <c r="AH196" i="48"/>
  <c r="T212" i="48"/>
  <c r="D214" i="48"/>
  <c r="AI195" i="48"/>
  <c r="AH195" i="48"/>
  <c r="AF215" i="48"/>
  <c r="AG215" i="48"/>
  <c r="R212" i="48"/>
  <c r="Q213" i="48"/>
  <c r="B214" i="48"/>
  <c r="AG214" i="48"/>
  <c r="R213" i="48"/>
  <c r="AI192" i="48"/>
  <c r="AF214" i="48"/>
  <c r="S213" i="48"/>
  <c r="P212" i="48"/>
  <c r="AE214" i="48"/>
  <c r="T213" i="48"/>
  <c r="O212" i="48"/>
  <c r="D215" i="48"/>
  <c r="AI190" i="48"/>
  <c r="AH190" i="48"/>
  <c r="AI189" i="48"/>
  <c r="AD214" i="48"/>
  <c r="U213" i="48"/>
  <c r="N212" i="48"/>
  <c r="E215" i="48"/>
  <c r="AH189" i="48"/>
  <c r="AC214" i="48"/>
  <c r="V213" i="48"/>
  <c r="M212" i="48"/>
  <c r="F215" i="48"/>
  <c r="AI188" i="48"/>
  <c r="W213" i="48"/>
  <c r="G215" i="48"/>
  <c r="AA214" i="48"/>
  <c r="K212" i="48"/>
  <c r="AH186" i="48"/>
  <c r="Z213" i="48"/>
  <c r="Y214" i="48"/>
  <c r="I212" i="48"/>
  <c r="AA213" i="48"/>
  <c r="X214" i="48"/>
  <c r="K215" i="48"/>
  <c r="H212" i="48"/>
  <c r="AI183" i="48"/>
  <c r="AH183" i="48"/>
  <c r="AB213" i="48"/>
  <c r="W214" i="48"/>
  <c r="L215" i="48"/>
  <c r="G212" i="48"/>
  <c r="AI182" i="48"/>
  <c r="AC213" i="48"/>
  <c r="V214" i="48"/>
  <c r="M215" i="48"/>
  <c r="F212" i="48"/>
  <c r="U214" i="48"/>
  <c r="N215" i="48"/>
  <c r="K210" i="48"/>
  <c r="E212" i="48"/>
  <c r="AI180" i="48"/>
  <c r="AH180" i="48"/>
  <c r="AE213" i="48"/>
  <c r="T214" i="48"/>
  <c r="O215" i="48"/>
  <c r="L210" i="48"/>
  <c r="D212" i="48"/>
  <c r="AH179" i="48"/>
  <c r="AF213" i="48"/>
  <c r="S214" i="48"/>
  <c r="P215" i="48"/>
  <c r="AC210" i="48"/>
  <c r="AA210" i="48"/>
  <c r="W210" i="48"/>
  <c r="U210" i="48"/>
  <c r="T210" i="48"/>
  <c r="S210" i="48"/>
  <c r="O210" i="48"/>
  <c r="M210" i="48"/>
  <c r="G210" i="48"/>
  <c r="E210" i="48"/>
  <c r="C210" i="48"/>
  <c r="AI338" i="51" l="1"/>
  <c r="AJ341" i="51"/>
  <c r="AJ338" i="51"/>
  <c r="AI297" i="51"/>
  <c r="AJ299" i="51"/>
  <c r="AJ296" i="51"/>
  <c r="AJ257" i="51"/>
  <c r="AJ254" i="51"/>
  <c r="AJ256" i="51"/>
  <c r="AJ212" i="51"/>
  <c r="AJ213" i="51"/>
  <c r="AJ214" i="51"/>
  <c r="AJ215" i="51"/>
  <c r="AH339" i="51"/>
  <c r="AI339" i="51"/>
  <c r="AH340" i="51"/>
  <c r="AI340" i="51"/>
  <c r="AH338" i="51"/>
  <c r="AI341" i="51"/>
  <c r="AJ297" i="51"/>
  <c r="AH298" i="51"/>
  <c r="AI298" i="51"/>
  <c r="AH296" i="51"/>
  <c r="AI299" i="51"/>
  <c r="AI255" i="51"/>
  <c r="AJ255" i="51"/>
  <c r="AH256" i="51"/>
  <c r="AI256" i="51"/>
  <c r="AH254" i="51"/>
  <c r="AI257" i="51"/>
  <c r="AH214" i="51"/>
  <c r="AI214" i="51"/>
  <c r="AH212" i="51"/>
  <c r="AI212" i="51"/>
  <c r="AH215" i="51"/>
  <c r="AI215" i="51"/>
  <c r="AH213" i="51"/>
  <c r="AI213" i="51"/>
  <c r="AJ340" i="48"/>
  <c r="AJ341" i="48"/>
  <c r="AJ338" i="48"/>
  <c r="AJ299" i="48"/>
  <c r="AI299" i="48"/>
  <c r="AJ254" i="48"/>
  <c r="AH255" i="48"/>
  <c r="AH257" i="48"/>
  <c r="AJ256" i="48"/>
  <c r="AJ255" i="48"/>
  <c r="AJ257" i="48"/>
  <c r="AH339" i="48"/>
  <c r="AI339" i="48"/>
  <c r="AH340" i="48"/>
  <c r="AI340" i="48"/>
  <c r="AH338" i="48"/>
  <c r="AI341" i="48"/>
  <c r="AI297" i="48"/>
  <c r="AJ297" i="48"/>
  <c r="AH298" i="48"/>
  <c r="AI298" i="48"/>
  <c r="AH296" i="48"/>
  <c r="AI296" i="48"/>
  <c r="AH299" i="48"/>
  <c r="AI255" i="48"/>
  <c r="AH256" i="48"/>
  <c r="AI256" i="48"/>
  <c r="AH254" i="48"/>
  <c r="AI254" i="48"/>
  <c r="AI257" i="48"/>
  <c r="H210" i="48"/>
  <c r="H209" i="48"/>
  <c r="P210" i="48"/>
  <c r="P209" i="48"/>
  <c r="X210" i="48"/>
  <c r="X209" i="48"/>
  <c r="AF210" i="48"/>
  <c r="AF209" i="48"/>
  <c r="I210" i="48"/>
  <c r="I209" i="48"/>
  <c r="Q215" i="48"/>
  <c r="AH215" i="48" s="1"/>
  <c r="Q210" i="48"/>
  <c r="Q209" i="48"/>
  <c r="Y210" i="48"/>
  <c r="Y209" i="48"/>
  <c r="AG210" i="48"/>
  <c r="AG209" i="48"/>
  <c r="AG213" i="48"/>
  <c r="AI181" i="48"/>
  <c r="AH181" i="48"/>
  <c r="AI186" i="48"/>
  <c r="AH192" i="48"/>
  <c r="AI201" i="48"/>
  <c r="K209" i="48"/>
  <c r="B212" i="48"/>
  <c r="B210" i="48"/>
  <c r="B209" i="48"/>
  <c r="J210" i="48"/>
  <c r="J209" i="48"/>
  <c r="R210" i="48"/>
  <c r="R209" i="48"/>
  <c r="R214" i="48"/>
  <c r="AI214" i="48" s="1"/>
  <c r="Z210" i="48"/>
  <c r="Z209" i="48"/>
  <c r="AH177" i="48"/>
  <c r="AH182" i="48"/>
  <c r="AI197" i="48"/>
  <c r="AH197" i="48"/>
  <c r="AH203" i="48"/>
  <c r="AI203" i="48"/>
  <c r="L209" i="48"/>
  <c r="AI177" i="48"/>
  <c r="AI187" i="48"/>
  <c r="AH187" i="48"/>
  <c r="AJ214" i="48"/>
  <c r="AH214" i="48"/>
  <c r="AH193" i="48"/>
  <c r="AH198" i="48"/>
  <c r="AH199" i="48"/>
  <c r="S209" i="48"/>
  <c r="AB210" i="48"/>
  <c r="AI178" i="48"/>
  <c r="AH178" i="48"/>
  <c r="AH188" i="48"/>
  <c r="AI193" i="48"/>
  <c r="AI198" i="48"/>
  <c r="T209" i="48"/>
  <c r="AH206" i="48"/>
  <c r="AA209" i="48"/>
  <c r="F210" i="48"/>
  <c r="N210" i="48"/>
  <c r="V210" i="48"/>
  <c r="AD210" i="48"/>
  <c r="AI179" i="48"/>
  <c r="AI184" i="48"/>
  <c r="AH184" i="48"/>
  <c r="AH200" i="48"/>
  <c r="AI206" i="48"/>
  <c r="AB209" i="48"/>
  <c r="AE210" i="48"/>
  <c r="AH185" i="48"/>
  <c r="AH207" i="48"/>
  <c r="AH208" i="48"/>
  <c r="C209" i="48"/>
  <c r="AI185" i="48"/>
  <c r="AI191" i="48"/>
  <c r="AH191" i="48"/>
  <c r="AH201" i="48"/>
  <c r="AI207" i="48"/>
  <c r="AI208" i="48"/>
  <c r="D209" i="48"/>
  <c r="D210" i="48"/>
  <c r="AH194" i="48"/>
  <c r="AH204" i="48"/>
  <c r="E209" i="48"/>
  <c r="M209" i="48"/>
  <c r="U209" i="48"/>
  <c r="AC209" i="48"/>
  <c r="B213" i="48"/>
  <c r="AI194" i="48"/>
  <c r="AI204" i="48"/>
  <c r="F209" i="48"/>
  <c r="N209" i="48"/>
  <c r="V209" i="48"/>
  <c r="AD209" i="48"/>
  <c r="C213" i="48"/>
  <c r="G209" i="48"/>
  <c r="O209" i="48"/>
  <c r="W209" i="48"/>
  <c r="AE209" i="48"/>
  <c r="AH205" i="48"/>
  <c r="AI215" i="48" l="1"/>
  <c r="AJ215" i="48"/>
  <c r="AJ213" i="48"/>
  <c r="AI213" i="48"/>
  <c r="AH213" i="48"/>
  <c r="AH212" i="48"/>
  <c r="AJ212" i="48"/>
  <c r="AI212" i="48"/>
  <c r="BV1032" i="51" l="1"/>
  <c r="BV1031" i="51"/>
  <c r="BV1030" i="51"/>
  <c r="BV1029" i="51"/>
  <c r="BV1028" i="51"/>
  <c r="BV1027" i="51"/>
  <c r="BV1026" i="51"/>
  <c r="BV1025" i="51"/>
  <c r="BV1024" i="51"/>
  <c r="BV1023" i="51"/>
  <c r="BV1022" i="51"/>
  <c r="BV1021" i="51"/>
  <c r="BV1020" i="51"/>
  <c r="BV1019" i="51"/>
  <c r="BV1018" i="51"/>
  <c r="BV1017" i="51"/>
  <c r="BV1016" i="51"/>
  <c r="BV1015" i="51"/>
  <c r="BV1014" i="51"/>
  <c r="BV1013" i="51"/>
  <c r="O149" i="51" s="1"/>
  <c r="BV1012" i="51"/>
  <c r="BV1011" i="51"/>
  <c r="BV1010" i="51"/>
  <c r="BV1009" i="51"/>
  <c r="BV1008" i="51"/>
  <c r="BV1007" i="51"/>
  <c r="BV1006" i="51"/>
  <c r="BV1005" i="51"/>
  <c r="BV1004" i="51"/>
  <c r="O152" i="51" s="1"/>
  <c r="BV1003" i="51"/>
  <c r="BV1002" i="51"/>
  <c r="BV1001" i="51"/>
  <c r="BV1000" i="51"/>
  <c r="BV999" i="51"/>
  <c r="BV998" i="51"/>
  <c r="BV997" i="51"/>
  <c r="BV996" i="51"/>
  <c r="BV995" i="51"/>
  <c r="BV994" i="51"/>
  <c r="BV993" i="51"/>
  <c r="N150" i="51" s="1"/>
  <c r="BV992" i="51"/>
  <c r="N151" i="51" s="1"/>
  <c r="BV991" i="51"/>
  <c r="BV990" i="51"/>
  <c r="BV989" i="51"/>
  <c r="BV988" i="51"/>
  <c r="BV987" i="51"/>
  <c r="BV986" i="51"/>
  <c r="BV985" i="51"/>
  <c r="BV984" i="51"/>
  <c r="BV983" i="51"/>
  <c r="BV982" i="51"/>
  <c r="BV981" i="51"/>
  <c r="Q145" i="51" s="1"/>
  <c r="BV980" i="51"/>
  <c r="BV979" i="51"/>
  <c r="BV978" i="51"/>
  <c r="BV977" i="51"/>
  <c r="BV976" i="51"/>
  <c r="BV975" i="51"/>
  <c r="BV974" i="51"/>
  <c r="BV973" i="51"/>
  <c r="BV972" i="51"/>
  <c r="Q156" i="51" s="1"/>
  <c r="BV971" i="51"/>
  <c r="BV970" i="51"/>
  <c r="BV969" i="51"/>
  <c r="BV968" i="51"/>
  <c r="BV967" i="51"/>
  <c r="BV966" i="51"/>
  <c r="BV965" i="51"/>
  <c r="BV964" i="51"/>
  <c r="BV963" i="51"/>
  <c r="BV962" i="51"/>
  <c r="Q154" i="51" s="1"/>
  <c r="BV961" i="51"/>
  <c r="BV960" i="51"/>
  <c r="BV959" i="51"/>
  <c r="Q147" i="51" s="1"/>
  <c r="BV958" i="51"/>
  <c r="BV957" i="51"/>
  <c r="BV956" i="51"/>
  <c r="BV955" i="51"/>
  <c r="BV954" i="51"/>
  <c r="BV953" i="51"/>
  <c r="BV952" i="51"/>
  <c r="BV951" i="51"/>
  <c r="BV950" i="51"/>
  <c r="N157" i="51" s="1"/>
  <c r="BV949" i="51"/>
  <c r="BV948" i="51"/>
  <c r="BV947" i="51"/>
  <c r="BV946" i="51"/>
  <c r="BV945" i="51"/>
  <c r="BV944" i="51"/>
  <c r="BV943" i="51"/>
  <c r="BV942" i="51"/>
  <c r="BV941" i="51"/>
  <c r="BV940" i="51"/>
  <c r="BV939" i="51"/>
  <c r="N144" i="51" s="1"/>
  <c r="BV938" i="51"/>
  <c r="BV937" i="51"/>
  <c r="BV936" i="51"/>
  <c r="BV935" i="51"/>
  <c r="BV934" i="51"/>
  <c r="BV933" i="51"/>
  <c r="BV932" i="51"/>
  <c r="BV931" i="51"/>
  <c r="BV930" i="51"/>
  <c r="O158" i="51" s="1"/>
  <c r="BV929" i="51"/>
  <c r="BV928" i="51"/>
  <c r="BV927" i="51"/>
  <c r="O143" i="51" s="1"/>
  <c r="BV926" i="51"/>
  <c r="BV925" i="51"/>
  <c r="BV924" i="51"/>
  <c r="BV923" i="51"/>
  <c r="BV922" i="51"/>
  <c r="BV921" i="51"/>
  <c r="BV920" i="51"/>
  <c r="BV919" i="51"/>
  <c r="BV918" i="51"/>
  <c r="BV917" i="51"/>
  <c r="BV916" i="51"/>
  <c r="BV915" i="51"/>
  <c r="BV914" i="51"/>
  <c r="BV913" i="51"/>
  <c r="BV912" i="51"/>
  <c r="BV911" i="51"/>
  <c r="BV910" i="51"/>
  <c r="BV909" i="51"/>
  <c r="BV908" i="51"/>
  <c r="BV907" i="51"/>
  <c r="BV906" i="51"/>
  <c r="BV905" i="51"/>
  <c r="BV904" i="51"/>
  <c r="R166" i="51" s="1"/>
  <c r="R173" i="51" s="1"/>
  <c r="BV903" i="51"/>
  <c r="BV902" i="51"/>
  <c r="BV901" i="51"/>
  <c r="BV900" i="51"/>
  <c r="BV899" i="51"/>
  <c r="BV898" i="51"/>
  <c r="BV897" i="51"/>
  <c r="BV896" i="51"/>
  <c r="BV895" i="51"/>
  <c r="BV894" i="51"/>
  <c r="BV893" i="51"/>
  <c r="BV892" i="51"/>
  <c r="BV891" i="51"/>
  <c r="BV890" i="51"/>
  <c r="BV889" i="51"/>
  <c r="R135" i="51" s="1"/>
  <c r="BV888" i="51"/>
  <c r="BV887" i="51"/>
  <c r="BV886" i="51"/>
  <c r="BV885" i="51"/>
  <c r="BV884" i="51"/>
  <c r="U161" i="51" s="1"/>
  <c r="BV883" i="51"/>
  <c r="BV882" i="51"/>
  <c r="BV881" i="51"/>
  <c r="BV880" i="51"/>
  <c r="BV879" i="51"/>
  <c r="BV878" i="51"/>
  <c r="BV877" i="51"/>
  <c r="U140" i="51" s="1"/>
  <c r="BV876" i="51"/>
  <c r="BV875" i="51"/>
  <c r="BV874" i="51"/>
  <c r="BV873" i="51"/>
  <c r="BV872" i="51"/>
  <c r="T162" i="51" s="1"/>
  <c r="BV871" i="51"/>
  <c r="BV870" i="51"/>
  <c r="BV869" i="51"/>
  <c r="BV868" i="51"/>
  <c r="BV867" i="51"/>
  <c r="BV866" i="51"/>
  <c r="BV865" i="51"/>
  <c r="BV864" i="51"/>
  <c r="BV863" i="51"/>
  <c r="BV862" i="51"/>
  <c r="BV861" i="51"/>
  <c r="BV860" i="51"/>
  <c r="BV859" i="51"/>
  <c r="BV858" i="51"/>
  <c r="BV857" i="51"/>
  <c r="T139" i="51" s="1"/>
  <c r="BV856" i="51"/>
  <c r="BV855" i="51"/>
  <c r="BV854" i="51"/>
  <c r="BV853" i="51"/>
  <c r="BV852" i="51"/>
  <c r="BV851" i="51"/>
  <c r="BV850" i="51"/>
  <c r="BV849" i="51"/>
  <c r="BV848" i="51"/>
  <c r="BV847" i="51"/>
  <c r="BV846" i="51"/>
  <c r="BV845" i="51"/>
  <c r="BV844" i="51"/>
  <c r="BV843" i="51"/>
  <c r="BV842" i="51"/>
  <c r="BV841" i="51"/>
  <c r="BV840" i="51"/>
  <c r="B70" i="51" s="1"/>
  <c r="BV839" i="51"/>
  <c r="BV838" i="51"/>
  <c r="BV837" i="51"/>
  <c r="BV836" i="51"/>
  <c r="BV835" i="51"/>
  <c r="BV834" i="51"/>
  <c r="BV833" i="51"/>
  <c r="BV832" i="51"/>
  <c r="BV831" i="51"/>
  <c r="BV830" i="51"/>
  <c r="BV829" i="51"/>
  <c r="BV828" i="51"/>
  <c r="BV827" i="51"/>
  <c r="BV826" i="51"/>
  <c r="BV825" i="51"/>
  <c r="BV824" i="51"/>
  <c r="BV823" i="51"/>
  <c r="BV822" i="51"/>
  <c r="BV821" i="51"/>
  <c r="BV820" i="51"/>
  <c r="BV819" i="51"/>
  <c r="T137" i="51" s="1"/>
  <c r="T172" i="51" s="1"/>
  <c r="BV818" i="51"/>
  <c r="BV817" i="51"/>
  <c r="BV816" i="51"/>
  <c r="BV815" i="51"/>
  <c r="BV814" i="51"/>
  <c r="T164" i="51" s="1"/>
  <c r="T173" i="51" s="1"/>
  <c r="BV813" i="51"/>
  <c r="BV812" i="51"/>
  <c r="BV811" i="51"/>
  <c r="BV810" i="51"/>
  <c r="BV809" i="51"/>
  <c r="BV808" i="51"/>
  <c r="BV807" i="51"/>
  <c r="U138" i="51" s="1"/>
  <c r="U172" i="51" s="1"/>
  <c r="BV806" i="51"/>
  <c r="BV805" i="51"/>
  <c r="BV804" i="51"/>
  <c r="BV803" i="51"/>
  <c r="BV802" i="51"/>
  <c r="BV801" i="51"/>
  <c r="BV800" i="51"/>
  <c r="BV799" i="51"/>
  <c r="BV798" i="51"/>
  <c r="BV797" i="51"/>
  <c r="BV796" i="51"/>
  <c r="BV795" i="51"/>
  <c r="BV794" i="51"/>
  <c r="U163" i="51" s="1"/>
  <c r="U173" i="51" s="1"/>
  <c r="BV793" i="51"/>
  <c r="BV792" i="51"/>
  <c r="BV791" i="51"/>
  <c r="BV790" i="51"/>
  <c r="BV789" i="51"/>
  <c r="BV788" i="51"/>
  <c r="BV787" i="51"/>
  <c r="R141" i="51" s="1"/>
  <c r="BV786" i="51"/>
  <c r="BV785" i="51"/>
  <c r="BV784" i="51"/>
  <c r="BV783" i="51"/>
  <c r="BV782" i="51"/>
  <c r="R160" i="51" s="1"/>
  <c r="BV781" i="51"/>
  <c r="BV780" i="51"/>
  <c r="BV779" i="51"/>
  <c r="BV778" i="51"/>
  <c r="BV777" i="51"/>
  <c r="BV776" i="51"/>
  <c r="BV775" i="51"/>
  <c r="BV774" i="51"/>
  <c r="BV773" i="51"/>
  <c r="BV772" i="51"/>
  <c r="BV771" i="51"/>
  <c r="T161" i="51" s="1"/>
  <c r="BV770" i="51"/>
  <c r="BV769" i="51"/>
  <c r="BV768" i="51"/>
  <c r="BV767" i="51"/>
  <c r="BV766" i="51"/>
  <c r="T140" i="51" s="1"/>
  <c r="BV765" i="51"/>
  <c r="BV764" i="51"/>
  <c r="BV763" i="51"/>
  <c r="BV762" i="51"/>
  <c r="BV761" i="51"/>
  <c r="BV760" i="51"/>
  <c r="BV759" i="51"/>
  <c r="BV758" i="51"/>
  <c r="BV757" i="51"/>
  <c r="BV756" i="51"/>
  <c r="BV755" i="51"/>
  <c r="BV754" i="51"/>
  <c r="BV753" i="51"/>
  <c r="BV752" i="51"/>
  <c r="BV751" i="51"/>
  <c r="BV750" i="51"/>
  <c r="BV749" i="51"/>
  <c r="BV748" i="51"/>
  <c r="BV747" i="51"/>
  <c r="BV746" i="51"/>
  <c r="BV745" i="51"/>
  <c r="BV744" i="51"/>
  <c r="BV743" i="51"/>
  <c r="BV742" i="51"/>
  <c r="BV741" i="51"/>
  <c r="BV740" i="51"/>
  <c r="BV739" i="51"/>
  <c r="R165" i="51" s="1"/>
  <c r="BV738" i="51"/>
  <c r="BV737" i="51"/>
  <c r="BV736" i="51"/>
  <c r="BV735" i="51"/>
  <c r="BV734" i="51"/>
  <c r="R136" i="51" s="1"/>
  <c r="BV733" i="51"/>
  <c r="BV732" i="51"/>
  <c r="BV731" i="51"/>
  <c r="BV730" i="51"/>
  <c r="BV729" i="51"/>
  <c r="BV728" i="51"/>
  <c r="BV727" i="51"/>
  <c r="U162" i="51" s="1"/>
  <c r="BV726" i="51"/>
  <c r="BV725" i="51"/>
  <c r="BV724" i="51"/>
  <c r="BV723" i="51"/>
  <c r="BV722" i="51"/>
  <c r="BV721" i="51"/>
  <c r="BV720" i="51"/>
  <c r="BV719" i="51"/>
  <c r="BV718" i="51"/>
  <c r="BV717" i="51"/>
  <c r="BV716" i="51"/>
  <c r="BV715" i="51"/>
  <c r="BV714" i="51"/>
  <c r="U139" i="51" s="1"/>
  <c r="BV713" i="51"/>
  <c r="BV712" i="51"/>
  <c r="BV711" i="51"/>
  <c r="BV710" i="51"/>
  <c r="BV709" i="51"/>
  <c r="BV708" i="51"/>
  <c r="U137" i="51" s="1"/>
  <c r="BV707" i="51"/>
  <c r="BV706" i="51"/>
  <c r="BV705" i="51"/>
  <c r="BV704" i="51"/>
  <c r="BV703" i="51"/>
  <c r="BV702" i="51"/>
  <c r="BV701" i="51"/>
  <c r="U164" i="51" s="1"/>
  <c r="BV700" i="51"/>
  <c r="BV699" i="51"/>
  <c r="BV698" i="51"/>
  <c r="BV697" i="51"/>
  <c r="BV696" i="51"/>
  <c r="R142" i="51" s="1"/>
  <c r="BV695" i="51"/>
  <c r="BV694" i="51"/>
  <c r="BV693" i="51"/>
  <c r="BV692" i="51"/>
  <c r="BV691" i="51"/>
  <c r="BV690" i="51"/>
  <c r="BV689" i="51"/>
  <c r="BV688" i="51"/>
  <c r="BV687" i="51"/>
  <c r="BV686" i="51"/>
  <c r="BV685" i="51"/>
  <c r="BV684" i="51"/>
  <c r="BV683" i="51"/>
  <c r="BV682" i="51"/>
  <c r="BV681" i="51"/>
  <c r="R159" i="51" s="1"/>
  <c r="BV680" i="51"/>
  <c r="BV679" i="51"/>
  <c r="BV678" i="51"/>
  <c r="BV677" i="51"/>
  <c r="BV676" i="51"/>
  <c r="BV675" i="51"/>
  <c r="BV674" i="51"/>
  <c r="BV673" i="51"/>
  <c r="BV672" i="51"/>
  <c r="BV671" i="51"/>
  <c r="BV670" i="51"/>
  <c r="BV669" i="51"/>
  <c r="BV668" i="51"/>
  <c r="BV667" i="51"/>
  <c r="BV666" i="51"/>
  <c r="BV665" i="51"/>
  <c r="BV664" i="51"/>
  <c r="T138" i="51" s="1"/>
  <c r="BV663" i="51"/>
  <c r="BV662" i="51"/>
  <c r="BV661" i="51"/>
  <c r="BV660" i="51"/>
  <c r="BV659" i="51"/>
  <c r="BV658" i="51"/>
  <c r="BV657" i="51"/>
  <c r="BV656" i="51"/>
  <c r="BV655" i="51"/>
  <c r="BV654" i="51"/>
  <c r="BV653" i="51"/>
  <c r="BV652" i="51"/>
  <c r="BV651" i="51"/>
  <c r="BV650" i="51"/>
  <c r="BV649" i="51"/>
  <c r="T163" i="51" s="1"/>
  <c r="BV648" i="51"/>
  <c r="BV647" i="51"/>
  <c r="BV646" i="51"/>
  <c r="N149" i="51" s="1"/>
  <c r="BV645" i="51"/>
  <c r="BV644" i="51"/>
  <c r="BV643" i="51"/>
  <c r="BV642" i="51"/>
  <c r="BV641" i="51"/>
  <c r="BV640" i="51"/>
  <c r="BV639" i="51"/>
  <c r="BV638" i="51"/>
  <c r="BV637" i="51"/>
  <c r="BV636" i="51"/>
  <c r="BV635" i="51"/>
  <c r="N152" i="51" s="1"/>
  <c r="BV634" i="51"/>
  <c r="BV633" i="51"/>
  <c r="BV632" i="51"/>
  <c r="BV631" i="51"/>
  <c r="BV630" i="51"/>
  <c r="BV629" i="51"/>
  <c r="BV628" i="51"/>
  <c r="BV627" i="51"/>
  <c r="BV626" i="51"/>
  <c r="Q146" i="51" s="1"/>
  <c r="BV625" i="51"/>
  <c r="BV624" i="51"/>
  <c r="BV623" i="51"/>
  <c r="Q155" i="51" s="1"/>
  <c r="BV622" i="51"/>
  <c r="BV621" i="51"/>
  <c r="BV620" i="51"/>
  <c r="BV619" i="51"/>
  <c r="BV618" i="51"/>
  <c r="BV617" i="51"/>
  <c r="BV616" i="51"/>
  <c r="BV615" i="51"/>
  <c r="BV614" i="51"/>
  <c r="BV613" i="51"/>
  <c r="BV612" i="51"/>
  <c r="BV611" i="51"/>
  <c r="BV610" i="51"/>
  <c r="BV609" i="51"/>
  <c r="BV608" i="51"/>
  <c r="BV607" i="51"/>
  <c r="BV606" i="51"/>
  <c r="BV605" i="51"/>
  <c r="BV604" i="51"/>
  <c r="BV603" i="51"/>
  <c r="BV602" i="51"/>
  <c r="BV601" i="51"/>
  <c r="BV600" i="51"/>
  <c r="BV599" i="51"/>
  <c r="BV598" i="51"/>
  <c r="BV597" i="51"/>
  <c r="BV596" i="51"/>
  <c r="BV595" i="51"/>
  <c r="BV594" i="51"/>
  <c r="O150" i="51" s="1"/>
  <c r="BV593" i="51"/>
  <c r="BV592" i="51"/>
  <c r="BV591" i="51"/>
  <c r="O151" i="51" s="1"/>
  <c r="BV590" i="51"/>
  <c r="BV589" i="51"/>
  <c r="BV588" i="51"/>
  <c r="BV587" i="51"/>
  <c r="BV586" i="51"/>
  <c r="BV585" i="51"/>
  <c r="BV584" i="51"/>
  <c r="BV583" i="51"/>
  <c r="BV582" i="51"/>
  <c r="BV581" i="51"/>
  <c r="O157" i="51" s="1"/>
  <c r="BV580" i="51"/>
  <c r="BV579" i="51"/>
  <c r="BV578" i="51"/>
  <c r="BV577" i="51"/>
  <c r="BV576" i="51"/>
  <c r="BV575" i="51"/>
  <c r="BV574" i="51"/>
  <c r="BV573" i="51"/>
  <c r="BV572" i="51"/>
  <c r="O144" i="51" s="1"/>
  <c r="BV571" i="51"/>
  <c r="BV570" i="51"/>
  <c r="BV569" i="51"/>
  <c r="BV568" i="51"/>
  <c r="BV567" i="51"/>
  <c r="BV566" i="51"/>
  <c r="BV565" i="51"/>
  <c r="BV564" i="51"/>
  <c r="BV563" i="51"/>
  <c r="BV562" i="51"/>
  <c r="BV561" i="51"/>
  <c r="BV560" i="51"/>
  <c r="BV559" i="51"/>
  <c r="BV558" i="51"/>
  <c r="BV557" i="51"/>
  <c r="BV556" i="51"/>
  <c r="BV555" i="51"/>
  <c r="BV554" i="51"/>
  <c r="BV553" i="51"/>
  <c r="BV552" i="51"/>
  <c r="BV551" i="51"/>
  <c r="BV550" i="51"/>
  <c r="BV549" i="51"/>
  <c r="Q153" i="51" s="1"/>
  <c r="BV548" i="51"/>
  <c r="BV547" i="51"/>
  <c r="BV546" i="51"/>
  <c r="BV545" i="51"/>
  <c r="BV544" i="51"/>
  <c r="BV543" i="51"/>
  <c r="BV542" i="51"/>
  <c r="BV541" i="51"/>
  <c r="BV540" i="51"/>
  <c r="Q148" i="51" s="1"/>
  <c r="BV539" i="51"/>
  <c r="BV538" i="51"/>
  <c r="BV537" i="51"/>
  <c r="BV536" i="51"/>
  <c r="BV535" i="51"/>
  <c r="BV534" i="51"/>
  <c r="BV533" i="51"/>
  <c r="BV532" i="51"/>
  <c r="BV531" i="51"/>
  <c r="BV530" i="51"/>
  <c r="BV529" i="51"/>
  <c r="N158" i="51" s="1"/>
  <c r="BV528" i="51"/>
  <c r="N143" i="51" s="1"/>
  <c r="BV527" i="51"/>
  <c r="BV526" i="51"/>
  <c r="BV525" i="51"/>
  <c r="BV524" i="51"/>
  <c r="BV523" i="51"/>
  <c r="BV522" i="51"/>
  <c r="BV521" i="51"/>
  <c r="BV520" i="51"/>
  <c r="BV519" i="51"/>
  <c r="N145" i="51" s="1"/>
  <c r="BV518" i="51"/>
  <c r="BV517" i="51"/>
  <c r="BV516" i="51"/>
  <c r="BV515" i="51"/>
  <c r="BV514" i="51"/>
  <c r="BV513" i="51"/>
  <c r="BV512" i="51"/>
  <c r="BV511" i="51"/>
  <c r="BV510" i="51"/>
  <c r="BV509" i="51"/>
  <c r="BV508" i="51"/>
  <c r="BV507" i="51"/>
  <c r="BV506" i="51"/>
  <c r="N156" i="51" s="1"/>
  <c r="BV505" i="51"/>
  <c r="BV504" i="51"/>
  <c r="BV503" i="51"/>
  <c r="BV502" i="51"/>
  <c r="BV501" i="51"/>
  <c r="BV500" i="51"/>
  <c r="BV499" i="51"/>
  <c r="Q150" i="51" s="1"/>
  <c r="Q170" i="51" s="1"/>
  <c r="BV498" i="51"/>
  <c r="BV497" i="51"/>
  <c r="BV496" i="51"/>
  <c r="BV495" i="51"/>
  <c r="BV494" i="51"/>
  <c r="Q151" i="51" s="1"/>
  <c r="BV493" i="51"/>
  <c r="BV492" i="51"/>
  <c r="BV491" i="51"/>
  <c r="BV490" i="51"/>
  <c r="BV489" i="51"/>
  <c r="BV488" i="51"/>
  <c r="BV487" i="51"/>
  <c r="BV486" i="51"/>
  <c r="BV485" i="51"/>
  <c r="BV484" i="51"/>
  <c r="BV483" i="51"/>
  <c r="BV482" i="51"/>
  <c r="BV481" i="51"/>
  <c r="BV480" i="51"/>
  <c r="BV479" i="51"/>
  <c r="BV478" i="51"/>
  <c r="BV477" i="51"/>
  <c r="BV476" i="51"/>
  <c r="BV475" i="51"/>
  <c r="BV474" i="51"/>
  <c r="BV473" i="51"/>
  <c r="BV472" i="51"/>
  <c r="BV471" i="51"/>
  <c r="BV470" i="51"/>
  <c r="BV469" i="51"/>
  <c r="BV468" i="51"/>
  <c r="BV467" i="51"/>
  <c r="O146" i="51" s="1"/>
  <c r="BV466" i="51"/>
  <c r="BV465" i="51"/>
  <c r="BV464" i="51"/>
  <c r="BV463" i="51"/>
  <c r="BV462" i="51"/>
  <c r="O155" i="51" s="1"/>
  <c r="BV461" i="51"/>
  <c r="BV460" i="51"/>
  <c r="BV459" i="51"/>
  <c r="BV458" i="51"/>
  <c r="BV457" i="51"/>
  <c r="BV456" i="51"/>
  <c r="O153" i="51" s="1"/>
  <c r="O171" i="51" s="1"/>
  <c r="BV455" i="51"/>
  <c r="BV454" i="51"/>
  <c r="BV453" i="51"/>
  <c r="BV452" i="51"/>
  <c r="BV451" i="51"/>
  <c r="BV450" i="51"/>
  <c r="BV449" i="51"/>
  <c r="BV448" i="51"/>
  <c r="BV447" i="51"/>
  <c r="BV446" i="51"/>
  <c r="BV445" i="51"/>
  <c r="BV444" i="51"/>
  <c r="BV443" i="51"/>
  <c r="BV442" i="51"/>
  <c r="BV441" i="51"/>
  <c r="O148" i="51" s="1"/>
  <c r="O170" i="51" s="1"/>
  <c r="BV440" i="51"/>
  <c r="BV439" i="51"/>
  <c r="BV438" i="51"/>
  <c r="BV437" i="51"/>
  <c r="BV436" i="51"/>
  <c r="BV435" i="51"/>
  <c r="BV434" i="51"/>
  <c r="BV433" i="51"/>
  <c r="BV432" i="51"/>
  <c r="BV431" i="51"/>
  <c r="BV430" i="51"/>
  <c r="BV429" i="51"/>
  <c r="BV428" i="51"/>
  <c r="BV427" i="51"/>
  <c r="BV426" i="51"/>
  <c r="BV425" i="51"/>
  <c r="BV424" i="51"/>
  <c r="Q157" i="51" s="1"/>
  <c r="BV423" i="51"/>
  <c r="BV422" i="51"/>
  <c r="BV421" i="51"/>
  <c r="BV420" i="51"/>
  <c r="BV419" i="51"/>
  <c r="BV418" i="51"/>
  <c r="BV417" i="51"/>
  <c r="BV416" i="51"/>
  <c r="BV415" i="51"/>
  <c r="BV414" i="51"/>
  <c r="BV413" i="51"/>
  <c r="BV412" i="51"/>
  <c r="BV411" i="51"/>
  <c r="BV410" i="51"/>
  <c r="BV409" i="51"/>
  <c r="Q144" i="51" s="1"/>
  <c r="BV408" i="51"/>
  <c r="BV407" i="51"/>
  <c r="BV406" i="51"/>
  <c r="BV405" i="51"/>
  <c r="BV404" i="51"/>
  <c r="N154" i="51" s="1"/>
  <c r="N171" i="51" s="1"/>
  <c r="BV403" i="51"/>
  <c r="BV402" i="51"/>
  <c r="BV401" i="51"/>
  <c r="BV400" i="51"/>
  <c r="BV399" i="51"/>
  <c r="BV398" i="51"/>
  <c r="BV397" i="51"/>
  <c r="N147" i="51" s="1"/>
  <c r="BV396" i="51"/>
  <c r="BV395" i="51"/>
  <c r="BV394" i="51"/>
  <c r="BV393" i="51"/>
  <c r="BV392" i="51"/>
  <c r="BV391" i="51"/>
  <c r="BV390" i="51"/>
  <c r="BV389" i="51"/>
  <c r="BV388" i="51"/>
  <c r="BV387" i="51"/>
  <c r="BV386" i="51"/>
  <c r="T165" i="51" s="1"/>
  <c r="BV385" i="51"/>
  <c r="BV384" i="51"/>
  <c r="BV383" i="51"/>
  <c r="T136" i="51" s="1"/>
  <c r="BV382" i="51"/>
  <c r="BV381" i="51"/>
  <c r="BV380" i="51"/>
  <c r="BV379" i="51"/>
  <c r="BV378" i="51"/>
  <c r="BV377" i="51"/>
  <c r="BV376" i="51"/>
  <c r="BV375" i="51"/>
  <c r="BV374" i="51"/>
  <c r="BV373" i="51"/>
  <c r="BV372" i="51"/>
  <c r="BV371" i="51"/>
  <c r="BV370" i="51"/>
  <c r="BV369" i="51"/>
  <c r="BV368" i="51"/>
  <c r="BV367" i="51"/>
  <c r="BV366" i="51"/>
  <c r="BV365" i="51"/>
  <c r="BV364" i="51"/>
  <c r="BV363" i="51"/>
  <c r="BV362" i="51"/>
  <c r="BV361" i="51"/>
  <c r="BV360" i="51"/>
  <c r="BV359" i="51"/>
  <c r="BV358" i="51"/>
  <c r="BV357" i="51"/>
  <c r="BV356" i="51"/>
  <c r="BV355" i="51"/>
  <c r="BV354" i="51"/>
  <c r="R161" i="51" s="1"/>
  <c r="BV353" i="51"/>
  <c r="BV352" i="51"/>
  <c r="BV351" i="51"/>
  <c r="R140" i="51" s="1"/>
  <c r="BV350" i="51"/>
  <c r="BV349" i="51"/>
  <c r="BV348" i="51"/>
  <c r="BV347" i="51"/>
  <c r="BV346" i="51"/>
  <c r="BV345" i="51"/>
  <c r="BV344" i="51"/>
  <c r="BV343" i="51"/>
  <c r="BV342" i="51"/>
  <c r="U166" i="51" s="1"/>
  <c r="BV341" i="51"/>
  <c r="BV340" i="51"/>
  <c r="BV339" i="51"/>
  <c r="BV338" i="51"/>
  <c r="BV337" i="51"/>
  <c r="BV336" i="51"/>
  <c r="BV335" i="51"/>
  <c r="BV334" i="51"/>
  <c r="BV333" i="51"/>
  <c r="BV332" i="51"/>
  <c r="BV331" i="51"/>
  <c r="U135" i="51" s="1"/>
  <c r="BV330" i="51"/>
  <c r="BV329" i="51"/>
  <c r="BV328" i="51"/>
  <c r="BV327" i="51"/>
  <c r="BV326" i="51"/>
  <c r="BV325" i="51"/>
  <c r="BV324" i="51"/>
  <c r="BV323" i="51"/>
  <c r="BV322" i="51"/>
  <c r="BV321" i="51"/>
  <c r="U141" i="51" s="1"/>
  <c r="BV320" i="51"/>
  <c r="U160" i="51" s="1"/>
  <c r="BV319" i="51"/>
  <c r="BV318" i="51"/>
  <c r="BV317" i="51"/>
  <c r="BV316" i="51"/>
  <c r="BV315" i="51"/>
  <c r="BV314" i="51"/>
  <c r="BV313" i="51"/>
  <c r="BV312" i="51"/>
  <c r="BV311" i="51"/>
  <c r="BV310" i="51"/>
  <c r="BV309" i="51"/>
  <c r="R138" i="51" s="1"/>
  <c r="BV308" i="51"/>
  <c r="BV307" i="51"/>
  <c r="BV306" i="51"/>
  <c r="BV305" i="51"/>
  <c r="BV304" i="51"/>
  <c r="BV303" i="51"/>
  <c r="BV302" i="51"/>
  <c r="BV301" i="51"/>
  <c r="BV300" i="51"/>
  <c r="R163" i="51" s="1"/>
  <c r="BV299" i="51"/>
  <c r="BV298" i="51"/>
  <c r="BV297" i="51"/>
  <c r="BV296" i="51"/>
  <c r="BV295" i="51"/>
  <c r="BV294" i="51"/>
  <c r="BV293" i="51"/>
  <c r="BV292" i="51"/>
  <c r="BV291" i="51"/>
  <c r="BV290" i="51"/>
  <c r="BV289" i="51"/>
  <c r="BV288" i="51"/>
  <c r="BV287" i="51"/>
  <c r="BV286" i="51"/>
  <c r="BV285" i="51"/>
  <c r="BV284" i="51"/>
  <c r="BV283" i="51"/>
  <c r="BV282" i="51"/>
  <c r="BV281" i="51"/>
  <c r="BV280" i="51"/>
  <c r="BV279" i="51"/>
  <c r="BV278" i="51"/>
  <c r="BV277" i="51"/>
  <c r="T142" i="51" s="1"/>
  <c r="BV276" i="51"/>
  <c r="BV275" i="51"/>
  <c r="BV274" i="51"/>
  <c r="BV273" i="51"/>
  <c r="BV272" i="51"/>
  <c r="BV271" i="51"/>
  <c r="BV270" i="51"/>
  <c r="BV269" i="51"/>
  <c r="BV268" i="51"/>
  <c r="T159" i="51" s="1"/>
  <c r="BV267" i="51"/>
  <c r="BV266" i="51"/>
  <c r="BV265" i="51"/>
  <c r="BV264" i="51"/>
  <c r="BV263" i="51"/>
  <c r="BV262" i="51"/>
  <c r="BV261" i="51"/>
  <c r="R162" i="51" s="1"/>
  <c r="BV260" i="51"/>
  <c r="BV259" i="51"/>
  <c r="BV258" i="51"/>
  <c r="BV257" i="51"/>
  <c r="BV256" i="51"/>
  <c r="BV255" i="51"/>
  <c r="BV254" i="51"/>
  <c r="BV253" i="51"/>
  <c r="BV252" i="51"/>
  <c r="R139" i="51" s="1"/>
  <c r="BV251" i="51"/>
  <c r="BV250" i="51"/>
  <c r="BV249" i="51"/>
  <c r="BV248" i="51"/>
  <c r="BV247" i="51"/>
  <c r="BV246" i="51"/>
  <c r="BV245" i="51"/>
  <c r="BV244" i="51"/>
  <c r="BV243" i="51"/>
  <c r="BV242" i="51"/>
  <c r="BV241" i="51"/>
  <c r="U165" i="51" s="1"/>
  <c r="BV240" i="51"/>
  <c r="U136" i="51" s="1"/>
  <c r="BV239" i="51"/>
  <c r="BV238" i="51"/>
  <c r="BV237" i="51"/>
  <c r="BV236" i="51"/>
  <c r="BV235" i="51"/>
  <c r="BV234" i="51"/>
  <c r="BV233" i="51"/>
  <c r="BV232" i="51"/>
  <c r="BV231" i="51"/>
  <c r="BV230" i="51"/>
  <c r="BV229" i="51"/>
  <c r="T166" i="51" s="1"/>
  <c r="BV228" i="51"/>
  <c r="BV227" i="51"/>
  <c r="BV226" i="51"/>
  <c r="BV225" i="51"/>
  <c r="BV224" i="51"/>
  <c r="BV223" i="51"/>
  <c r="BV222" i="51"/>
  <c r="BV221" i="51"/>
  <c r="BV220" i="51"/>
  <c r="T135" i="51" s="1"/>
  <c r="BV219" i="51"/>
  <c r="BV218" i="51"/>
  <c r="BV217" i="51"/>
  <c r="BV216" i="51"/>
  <c r="BV215" i="51"/>
  <c r="BV214" i="51"/>
  <c r="BV213" i="51"/>
  <c r="BV212" i="51"/>
  <c r="BV211" i="51"/>
  <c r="BV210" i="51"/>
  <c r="BV209" i="51"/>
  <c r="BV208" i="51"/>
  <c r="BV207" i="51"/>
  <c r="BV206" i="51"/>
  <c r="BV205" i="51"/>
  <c r="BV204" i="51"/>
  <c r="BV203" i="51"/>
  <c r="BV202" i="51"/>
  <c r="BV201" i="51"/>
  <c r="BV200" i="51"/>
  <c r="BV199" i="51"/>
  <c r="BV198" i="51"/>
  <c r="BV197" i="51"/>
  <c r="BV196" i="51"/>
  <c r="BV195" i="51"/>
  <c r="BV194" i="51"/>
  <c r="BV193" i="51"/>
  <c r="BV192" i="51"/>
  <c r="BV191" i="51"/>
  <c r="BV190" i="51"/>
  <c r="BV189" i="51"/>
  <c r="BV188" i="51"/>
  <c r="BV187" i="51"/>
  <c r="BV186" i="51"/>
  <c r="BV185" i="51"/>
  <c r="BV184" i="51"/>
  <c r="BV183" i="51"/>
  <c r="BV182" i="51"/>
  <c r="BV181" i="51"/>
  <c r="BV180" i="51"/>
  <c r="BV179" i="51"/>
  <c r="BV178" i="51"/>
  <c r="T141" i="51" s="1"/>
  <c r="BV177" i="51"/>
  <c r="BV176" i="51"/>
  <c r="BV175" i="51"/>
  <c r="T160" i="51" s="1"/>
  <c r="BV174" i="51"/>
  <c r="BV173" i="51"/>
  <c r="BV172" i="51"/>
  <c r="BV171" i="51"/>
  <c r="BV170" i="51"/>
  <c r="BV169" i="51"/>
  <c r="BV168" i="51"/>
  <c r="BV167" i="51"/>
  <c r="BV166" i="51"/>
  <c r="U142" i="51" s="1"/>
  <c r="BV165" i="51"/>
  <c r="BV164" i="51"/>
  <c r="BV163" i="51"/>
  <c r="BV162" i="51"/>
  <c r="BV161" i="51"/>
  <c r="BV160" i="51"/>
  <c r="BV159" i="51"/>
  <c r="BV158" i="51"/>
  <c r="BV157" i="51"/>
  <c r="BV156" i="51"/>
  <c r="BV155" i="51"/>
  <c r="U159" i="51" s="1"/>
  <c r="BV154" i="51"/>
  <c r="BV153" i="51"/>
  <c r="BV152" i="51"/>
  <c r="BV151" i="51"/>
  <c r="BV150" i="51"/>
  <c r="BV149" i="51"/>
  <c r="BV148" i="51"/>
  <c r="BV147" i="51"/>
  <c r="BV146" i="51"/>
  <c r="R137" i="51" s="1"/>
  <c r="BV145" i="51"/>
  <c r="BV144" i="51"/>
  <c r="BV143" i="51"/>
  <c r="R164" i="51" s="1"/>
  <c r="BV142" i="51"/>
  <c r="BV141" i="51"/>
  <c r="BV140" i="51"/>
  <c r="BV139" i="51"/>
  <c r="BV138" i="51"/>
  <c r="BV137" i="51"/>
  <c r="BV136" i="51"/>
  <c r="BV135" i="51"/>
  <c r="BV134" i="51"/>
  <c r="BV133" i="51"/>
  <c r="BV132" i="51"/>
  <c r="BV131" i="51"/>
  <c r="BV130" i="51"/>
  <c r="BV129" i="51"/>
  <c r="BV128" i="51"/>
  <c r="BV127" i="51"/>
  <c r="BV126" i="51"/>
  <c r="BV125" i="51"/>
  <c r="BV124" i="51"/>
  <c r="BV123" i="51"/>
  <c r="BV122" i="51"/>
  <c r="BV121" i="51"/>
  <c r="BV120" i="51"/>
  <c r="O145" i="51" s="1"/>
  <c r="BV119" i="51"/>
  <c r="BV118" i="51"/>
  <c r="BV117" i="51"/>
  <c r="BV116" i="51"/>
  <c r="BV115" i="51"/>
  <c r="BV114" i="51"/>
  <c r="BV113" i="51"/>
  <c r="BV112" i="51"/>
  <c r="BV111" i="51"/>
  <c r="BV110" i="51"/>
  <c r="BV109" i="51"/>
  <c r="BV108" i="51"/>
  <c r="BV107" i="51"/>
  <c r="BV106" i="51"/>
  <c r="BV105" i="51"/>
  <c r="O156" i="51" s="1"/>
  <c r="BV104" i="51"/>
  <c r="BV103" i="51"/>
  <c r="BV102" i="51"/>
  <c r="BV101" i="51"/>
  <c r="BV100" i="51"/>
  <c r="N146" i="51" s="1"/>
  <c r="BV99" i="51"/>
  <c r="BV98" i="51"/>
  <c r="BV97" i="51"/>
  <c r="BV96" i="51"/>
  <c r="BV95" i="51"/>
  <c r="BV94" i="51"/>
  <c r="BV93" i="51"/>
  <c r="N155" i="51" s="1"/>
  <c r="BV92" i="51"/>
  <c r="BV91" i="51"/>
  <c r="BV90" i="51"/>
  <c r="BV89" i="51"/>
  <c r="BV88" i="51"/>
  <c r="Q149" i="51" s="1"/>
  <c r="BV87" i="51"/>
  <c r="BV86" i="51"/>
  <c r="BV85" i="51"/>
  <c r="BV84" i="51"/>
  <c r="BV83" i="51"/>
  <c r="BV82" i="51"/>
  <c r="BV81" i="51"/>
  <c r="BV80" i="51"/>
  <c r="BV79" i="51"/>
  <c r="BV78" i="51"/>
  <c r="BV77" i="51"/>
  <c r="BV76" i="51"/>
  <c r="BV75" i="51"/>
  <c r="BV74" i="51"/>
  <c r="BV73" i="51"/>
  <c r="Q152" i="51" s="1"/>
  <c r="BV72" i="51"/>
  <c r="BV71" i="51"/>
  <c r="BV70" i="51"/>
  <c r="BV69" i="51"/>
  <c r="BV68" i="51"/>
  <c r="BV67" i="51"/>
  <c r="Q158" i="51" s="1"/>
  <c r="BV66" i="51"/>
  <c r="BV65" i="51"/>
  <c r="BV64" i="51"/>
  <c r="BV63" i="51"/>
  <c r="BV62" i="51"/>
  <c r="Q143" i="51" s="1"/>
  <c r="BV61" i="51"/>
  <c r="BV60" i="51"/>
  <c r="BV59" i="51"/>
  <c r="BV58" i="51"/>
  <c r="BV57" i="51"/>
  <c r="BV56" i="51"/>
  <c r="BV55" i="51"/>
  <c r="N153" i="51" s="1"/>
  <c r="BV54" i="51"/>
  <c r="BV53" i="51"/>
  <c r="BV52" i="51"/>
  <c r="BV51" i="51"/>
  <c r="BV50" i="51"/>
  <c r="BV49" i="51"/>
  <c r="BV48" i="51"/>
  <c r="BV47" i="51"/>
  <c r="BV46" i="51"/>
  <c r="BV45" i="51"/>
  <c r="BV44" i="51"/>
  <c r="BV43" i="51"/>
  <c r="BV42" i="51"/>
  <c r="N148" i="51" s="1"/>
  <c r="BV41" i="51"/>
  <c r="BV40" i="51"/>
  <c r="BV39" i="51"/>
  <c r="BV38" i="51"/>
  <c r="BV37" i="51"/>
  <c r="BV36" i="51"/>
  <c r="BV35" i="51"/>
  <c r="O154" i="51" s="1"/>
  <c r="BV34" i="51"/>
  <c r="BV33" i="51"/>
  <c r="BV32" i="51"/>
  <c r="BV31" i="51"/>
  <c r="BV30" i="51"/>
  <c r="BV29" i="51"/>
  <c r="BV28" i="51"/>
  <c r="BV27" i="51"/>
  <c r="BV26" i="51"/>
  <c r="BV25" i="51"/>
  <c r="BV24" i="51"/>
  <c r="BV23" i="51"/>
  <c r="BV22" i="51"/>
  <c r="BV21" i="51"/>
  <c r="BV20" i="51"/>
  <c r="BV19" i="51"/>
  <c r="BV18" i="51"/>
  <c r="BV17" i="51"/>
  <c r="BV16" i="51"/>
  <c r="BV15" i="51"/>
  <c r="BV14" i="51"/>
  <c r="BV13" i="51"/>
  <c r="BV12" i="51"/>
  <c r="BV11" i="51"/>
  <c r="BV10" i="51"/>
  <c r="BV9" i="51"/>
  <c r="R4" i="51"/>
  <c r="R172" i="51" l="1"/>
  <c r="O147" i="51"/>
  <c r="B93" i="51"/>
  <c r="H135" i="51"/>
  <c r="M105" i="51"/>
  <c r="P165" i="51"/>
  <c r="P172" i="51" s="1"/>
  <c r="E111" i="51"/>
  <c r="AB165" i="51"/>
  <c r="Y111" i="51"/>
  <c r="AD157" i="51"/>
  <c r="S119" i="51"/>
  <c r="D155" i="51"/>
  <c r="Q117" i="51"/>
  <c r="K151" i="51"/>
  <c r="F121" i="51"/>
  <c r="D146" i="51"/>
  <c r="Q100" i="51"/>
  <c r="J107" i="51"/>
  <c r="G137" i="51"/>
  <c r="P160" i="51"/>
  <c r="E114" i="51"/>
  <c r="E145" i="51"/>
  <c r="P99" i="51"/>
  <c r="G122" i="51"/>
  <c r="J152" i="51"/>
  <c r="P158" i="51"/>
  <c r="E120" i="51"/>
  <c r="AB158" i="51"/>
  <c r="Y120" i="51"/>
  <c r="Z110" i="51"/>
  <c r="W164" i="51"/>
  <c r="AF141" i="51"/>
  <c r="U103" i="51"/>
  <c r="L135" i="51"/>
  <c r="I105" i="51"/>
  <c r="X100" i="51"/>
  <c r="AC146" i="51"/>
  <c r="AC172" i="51" s="1"/>
  <c r="R151" i="51"/>
  <c r="R170" i="51" s="1"/>
  <c r="AE121" i="51"/>
  <c r="AE138" i="51"/>
  <c r="R108" i="51"/>
  <c r="R129" i="51" s="1"/>
  <c r="X159" i="51"/>
  <c r="AC113" i="51"/>
  <c r="AC131" i="51" s="1"/>
  <c r="G158" i="51"/>
  <c r="J120" i="51"/>
  <c r="E166" i="51"/>
  <c r="P112" i="51"/>
  <c r="AF124" i="51"/>
  <c r="U154" i="51"/>
  <c r="U170" i="51" s="1"/>
  <c r="AC163" i="51"/>
  <c r="X109" i="51"/>
  <c r="W145" i="51"/>
  <c r="W171" i="51" s="1"/>
  <c r="Z99" i="51"/>
  <c r="L107" i="51"/>
  <c r="I137" i="51"/>
  <c r="Q163" i="51"/>
  <c r="D109" i="51"/>
  <c r="G141" i="51"/>
  <c r="J103" i="51"/>
  <c r="O159" i="51"/>
  <c r="B113" i="51"/>
  <c r="D101" i="51"/>
  <c r="Q139" i="51"/>
  <c r="I161" i="51"/>
  <c r="L115" i="51"/>
  <c r="O135" i="51"/>
  <c r="B105" i="51"/>
  <c r="J111" i="51"/>
  <c r="G165" i="51"/>
  <c r="Y157" i="51"/>
  <c r="AB119" i="51"/>
  <c r="AB128" i="51" s="1"/>
  <c r="AG143" i="51"/>
  <c r="T97" i="51"/>
  <c r="AA135" i="51"/>
  <c r="V105" i="51"/>
  <c r="W153" i="51"/>
  <c r="Z123" i="51"/>
  <c r="AE147" i="51"/>
  <c r="R93" i="51"/>
  <c r="Y142" i="51"/>
  <c r="Y172" i="51" s="1"/>
  <c r="AB104" i="51"/>
  <c r="S150" i="51"/>
  <c r="AD96" i="51"/>
  <c r="AD129" i="51" s="1"/>
  <c r="V122" i="51"/>
  <c r="AA152" i="51"/>
  <c r="AF100" i="51"/>
  <c r="U146" i="51"/>
  <c r="G148" i="51"/>
  <c r="J94" i="51"/>
  <c r="M162" i="51"/>
  <c r="M172" i="51" s="1"/>
  <c r="H116" i="51"/>
  <c r="C136" i="51"/>
  <c r="C170" i="51" s="1"/>
  <c r="N106" i="51"/>
  <c r="L98" i="51"/>
  <c r="L131" i="51" s="1"/>
  <c r="I144" i="51"/>
  <c r="K166" i="51"/>
  <c r="F112" i="51"/>
  <c r="AC158" i="51"/>
  <c r="X120" i="51"/>
  <c r="AE166" i="51"/>
  <c r="R112" i="51"/>
  <c r="AD159" i="51"/>
  <c r="S113" i="51"/>
  <c r="AB151" i="51"/>
  <c r="Y121" i="51"/>
  <c r="V141" i="51"/>
  <c r="AA103" i="51"/>
  <c r="AG95" i="51"/>
  <c r="T149" i="51"/>
  <c r="AF163" i="51"/>
  <c r="U109" i="51"/>
  <c r="Z155" i="51"/>
  <c r="W117" i="51"/>
  <c r="X137" i="51"/>
  <c r="AC107" i="51"/>
  <c r="G153" i="51"/>
  <c r="J123" i="51"/>
  <c r="P115" i="51"/>
  <c r="E161" i="51"/>
  <c r="H101" i="51"/>
  <c r="M139" i="51"/>
  <c r="M173" i="51" s="1"/>
  <c r="X156" i="51"/>
  <c r="AC118" i="51"/>
  <c r="J157" i="51"/>
  <c r="G119" i="51"/>
  <c r="X147" i="51"/>
  <c r="AC93" i="51"/>
  <c r="X155" i="51"/>
  <c r="AC117" i="51"/>
  <c r="AE157" i="51"/>
  <c r="R119" i="51"/>
  <c r="AC94" i="51"/>
  <c r="X148" i="51"/>
  <c r="S139" i="51"/>
  <c r="AD101" i="51"/>
  <c r="AB166" i="51"/>
  <c r="Y112" i="51"/>
  <c r="Y147" i="51"/>
  <c r="AB93" i="51"/>
  <c r="AD158" i="51"/>
  <c r="S120" i="51"/>
  <c r="O163" i="51"/>
  <c r="B109" i="51"/>
  <c r="AA161" i="51"/>
  <c r="V115" i="51"/>
  <c r="M104" i="51"/>
  <c r="M128" i="51" s="1"/>
  <c r="H142" i="51"/>
  <c r="M113" i="51"/>
  <c r="H159" i="51"/>
  <c r="J166" i="51"/>
  <c r="G112" i="51"/>
  <c r="AF162" i="51"/>
  <c r="U116" i="51"/>
  <c r="I154" i="51"/>
  <c r="L124" i="51"/>
  <c r="Z149" i="51"/>
  <c r="W95" i="51"/>
  <c r="N116" i="51"/>
  <c r="C162" i="51"/>
  <c r="F157" i="51"/>
  <c r="K119" i="51"/>
  <c r="K140" i="51"/>
  <c r="F102" i="51"/>
  <c r="Q111" i="51"/>
  <c r="D165" i="51"/>
  <c r="AA66" i="51"/>
  <c r="AD122" i="51"/>
  <c r="S152" i="51"/>
  <c r="S170" i="51" s="1"/>
  <c r="Y166" i="51"/>
  <c r="AB112" i="51"/>
  <c r="AG151" i="51"/>
  <c r="AG173" i="51" s="1"/>
  <c r="T121" i="51"/>
  <c r="C145" i="51"/>
  <c r="N99" i="51"/>
  <c r="K155" i="51"/>
  <c r="F117" i="51"/>
  <c r="E149" i="51"/>
  <c r="P95" i="51"/>
  <c r="M151" i="51"/>
  <c r="H121" i="51"/>
  <c r="K147" i="51"/>
  <c r="F93" i="51"/>
  <c r="C153" i="51"/>
  <c r="N123" i="51"/>
  <c r="M143" i="51"/>
  <c r="H97" i="51"/>
  <c r="E157" i="51"/>
  <c r="P119" i="51"/>
  <c r="S165" i="51"/>
  <c r="S173" i="51" s="1"/>
  <c r="AD111" i="51"/>
  <c r="AC139" i="51"/>
  <c r="AC171" i="51" s="1"/>
  <c r="X101" i="51"/>
  <c r="AG160" i="51"/>
  <c r="T114" i="51"/>
  <c r="W138" i="51"/>
  <c r="Z108" i="51"/>
  <c r="AE164" i="51"/>
  <c r="AE170" i="51" s="1"/>
  <c r="R110" i="51"/>
  <c r="E140" i="51"/>
  <c r="P102" i="51"/>
  <c r="AF98" i="51"/>
  <c r="U144" i="51"/>
  <c r="H166" i="51"/>
  <c r="M112" i="51"/>
  <c r="S155" i="51"/>
  <c r="AD117" i="51"/>
  <c r="AB109" i="51"/>
  <c r="Y163" i="51"/>
  <c r="AA145" i="51"/>
  <c r="V99" i="51"/>
  <c r="AG137" i="51"/>
  <c r="T107" i="51"/>
  <c r="U151" i="51"/>
  <c r="AF121" i="51"/>
  <c r="W159" i="51"/>
  <c r="Z113" i="51"/>
  <c r="AC149" i="51"/>
  <c r="X95" i="51"/>
  <c r="AE141" i="51"/>
  <c r="R103" i="51"/>
  <c r="K141" i="51"/>
  <c r="K173" i="51" s="1"/>
  <c r="F103" i="51"/>
  <c r="X145" i="51"/>
  <c r="AC99" i="51"/>
  <c r="Z163" i="51"/>
  <c r="W109" i="51"/>
  <c r="AF161" i="51"/>
  <c r="U115" i="51"/>
  <c r="M164" i="51"/>
  <c r="H110" i="51"/>
  <c r="AC156" i="51"/>
  <c r="X118" i="51"/>
  <c r="X131" i="51" s="1"/>
  <c r="K164" i="51"/>
  <c r="F110" i="51"/>
  <c r="L100" i="51"/>
  <c r="I146" i="51"/>
  <c r="C138" i="51"/>
  <c r="N108" i="51"/>
  <c r="M160" i="51"/>
  <c r="H114" i="51"/>
  <c r="G150" i="51"/>
  <c r="J96" i="51"/>
  <c r="E142" i="51"/>
  <c r="P104" i="51"/>
  <c r="C159" i="51"/>
  <c r="N113" i="51"/>
  <c r="Y161" i="51"/>
  <c r="AB115" i="51"/>
  <c r="AE152" i="51"/>
  <c r="R122" i="51"/>
  <c r="U117" i="51"/>
  <c r="AF155" i="51"/>
  <c r="B158" i="51"/>
  <c r="O120" i="51"/>
  <c r="P136" i="51"/>
  <c r="P173" i="51" s="1"/>
  <c r="E106" i="51"/>
  <c r="J144" i="51"/>
  <c r="G98" i="51"/>
  <c r="G128" i="51" s="1"/>
  <c r="AD144" i="51"/>
  <c r="S98" i="51"/>
  <c r="AB136" i="51"/>
  <c r="Y106" i="51"/>
  <c r="AA120" i="51"/>
  <c r="V158" i="51"/>
  <c r="X146" i="51"/>
  <c r="AC100" i="51"/>
  <c r="F140" i="51"/>
  <c r="K102" i="51"/>
  <c r="K128" i="51" s="1"/>
  <c r="W149" i="51"/>
  <c r="Z95" i="51"/>
  <c r="C143" i="51"/>
  <c r="N97" i="51"/>
  <c r="AF156" i="51"/>
  <c r="U118" i="51"/>
  <c r="D64" i="51"/>
  <c r="D89" i="51" s="1"/>
  <c r="I124" i="51"/>
  <c r="L154" i="51"/>
  <c r="L105" i="51"/>
  <c r="I135" i="51"/>
  <c r="Z164" i="51"/>
  <c r="W110" i="51"/>
  <c r="N162" i="51"/>
  <c r="C116" i="51"/>
  <c r="I141" i="51"/>
  <c r="L103" i="51"/>
  <c r="L128" i="51" s="1"/>
  <c r="N164" i="51"/>
  <c r="C110" i="51"/>
  <c r="C130" i="51" s="1"/>
  <c r="W116" i="51"/>
  <c r="Z162" i="51"/>
  <c r="K67" i="51"/>
  <c r="C149" i="51"/>
  <c r="C173" i="51" s="1"/>
  <c r="N95" i="51"/>
  <c r="W143" i="51"/>
  <c r="Z97" i="51"/>
  <c r="L156" i="51"/>
  <c r="L171" i="51" s="1"/>
  <c r="I118" i="51"/>
  <c r="F138" i="51"/>
  <c r="K108" i="51"/>
  <c r="B150" i="51"/>
  <c r="O96" i="51"/>
  <c r="P143" i="51"/>
  <c r="E97" i="51"/>
  <c r="J135" i="51"/>
  <c r="G105" i="51"/>
  <c r="AD135" i="51"/>
  <c r="S105" i="51"/>
  <c r="G114" i="51"/>
  <c r="G130" i="51" s="1"/>
  <c r="J160" i="51"/>
  <c r="AD166" i="51"/>
  <c r="S112" i="51"/>
  <c r="P107" i="51"/>
  <c r="P128" i="51" s="1"/>
  <c r="E137" i="51"/>
  <c r="AB101" i="51"/>
  <c r="Y139" i="51"/>
  <c r="N72" i="51"/>
  <c r="F146" i="51"/>
  <c r="F173" i="51" s="1"/>
  <c r="K100" i="51"/>
  <c r="R148" i="51"/>
  <c r="AE94" i="51"/>
  <c r="AC157" i="51"/>
  <c r="X119" i="51"/>
  <c r="D138" i="51"/>
  <c r="Q108" i="51"/>
  <c r="Q128" i="51" s="1"/>
  <c r="X140" i="51"/>
  <c r="AC102" i="51"/>
  <c r="F113" i="51"/>
  <c r="F130" i="51" s="1"/>
  <c r="K159" i="51"/>
  <c r="AE165" i="51"/>
  <c r="R111" i="51"/>
  <c r="Z154" i="51"/>
  <c r="W124" i="51"/>
  <c r="I149" i="51"/>
  <c r="L95" i="51"/>
  <c r="U143" i="51"/>
  <c r="AF97" i="51"/>
  <c r="Z147" i="51"/>
  <c r="W93" i="51"/>
  <c r="P105" i="51"/>
  <c r="E135" i="51"/>
  <c r="G143" i="51"/>
  <c r="J97" i="51"/>
  <c r="AD97" i="51"/>
  <c r="S143" i="51"/>
  <c r="Z101" i="51"/>
  <c r="Z130" i="51" s="1"/>
  <c r="W139" i="51"/>
  <c r="AA142" i="51"/>
  <c r="V104" i="51"/>
  <c r="V129" i="51" s="1"/>
  <c r="O136" i="51"/>
  <c r="B106" i="51"/>
  <c r="V155" i="51"/>
  <c r="V170" i="51" s="1"/>
  <c r="AA117" i="51"/>
  <c r="O123" i="51"/>
  <c r="B153" i="51"/>
  <c r="AG150" i="51"/>
  <c r="AG172" i="51" s="1"/>
  <c r="T96" i="51"/>
  <c r="M144" i="51"/>
  <c r="H98" i="51"/>
  <c r="AB137" i="51"/>
  <c r="Y107" i="51"/>
  <c r="E101" i="51"/>
  <c r="P139" i="51"/>
  <c r="S160" i="51"/>
  <c r="AD114" i="51"/>
  <c r="G166" i="51"/>
  <c r="J112" i="51"/>
  <c r="S99" i="51"/>
  <c r="AD145" i="51"/>
  <c r="J147" i="51"/>
  <c r="G93" i="51"/>
  <c r="Y152" i="51"/>
  <c r="AB122" i="51"/>
  <c r="E158" i="51"/>
  <c r="P120" i="51"/>
  <c r="K111" i="51"/>
  <c r="F165" i="51"/>
  <c r="AC138" i="51"/>
  <c r="X108" i="51"/>
  <c r="R100" i="51"/>
  <c r="AE146" i="51"/>
  <c r="W156" i="51"/>
  <c r="W170" i="51" s="1"/>
  <c r="Z118" i="51"/>
  <c r="C156" i="51"/>
  <c r="N118" i="51"/>
  <c r="I164" i="51"/>
  <c r="L110" i="51"/>
  <c r="F100" i="51"/>
  <c r="K146" i="51"/>
  <c r="Q138" i="51"/>
  <c r="D108" i="51"/>
  <c r="E152" i="51"/>
  <c r="P122" i="51"/>
  <c r="G160" i="51"/>
  <c r="J114" i="51"/>
  <c r="M150" i="51"/>
  <c r="H96" i="51"/>
  <c r="O142" i="51"/>
  <c r="B104" i="51"/>
  <c r="K154" i="51"/>
  <c r="F124" i="51"/>
  <c r="D116" i="51"/>
  <c r="Q162" i="51"/>
  <c r="C148" i="51"/>
  <c r="N94" i="51"/>
  <c r="L102" i="51"/>
  <c r="I140" i="51"/>
  <c r="M158" i="51"/>
  <c r="H120" i="51"/>
  <c r="B112" i="51"/>
  <c r="O166" i="51"/>
  <c r="E144" i="51"/>
  <c r="P98" i="51"/>
  <c r="G136" i="51"/>
  <c r="J106" i="51"/>
  <c r="S136" i="51"/>
  <c r="S172" i="51" s="1"/>
  <c r="AD106" i="51"/>
  <c r="Y144" i="51"/>
  <c r="AB98" i="51"/>
  <c r="AB129" i="51" s="1"/>
  <c r="AA166" i="51"/>
  <c r="V112" i="51"/>
  <c r="AG158" i="51"/>
  <c r="T120" i="51"/>
  <c r="Z94" i="51"/>
  <c r="W148" i="51"/>
  <c r="X116" i="51"/>
  <c r="AC162" i="51"/>
  <c r="AC170" i="51" s="1"/>
  <c r="R124" i="51"/>
  <c r="R131" i="51" s="1"/>
  <c r="AE154" i="51"/>
  <c r="AD121" i="51"/>
  <c r="AD128" i="51" s="1"/>
  <c r="S151" i="51"/>
  <c r="Y159" i="51"/>
  <c r="Y173" i="51" s="1"/>
  <c r="AB113" i="51"/>
  <c r="AA149" i="51"/>
  <c r="V95" i="51"/>
  <c r="T103" i="51"/>
  <c r="AG141" i="51"/>
  <c r="U155" i="51"/>
  <c r="AF117" i="51"/>
  <c r="W163" i="51"/>
  <c r="Z109" i="51"/>
  <c r="AC145" i="51"/>
  <c r="X99" i="51"/>
  <c r="X130" i="51" s="1"/>
  <c r="AE137" i="51"/>
  <c r="AE171" i="51" s="1"/>
  <c r="R107" i="51"/>
  <c r="K137" i="51"/>
  <c r="F107" i="51"/>
  <c r="C163" i="51"/>
  <c r="N109" i="51"/>
  <c r="I155" i="51"/>
  <c r="L117" i="51"/>
  <c r="M141" i="51"/>
  <c r="H103" i="51"/>
  <c r="E159" i="51"/>
  <c r="P113" i="51"/>
  <c r="G151" i="51"/>
  <c r="J121" i="51"/>
  <c r="P144" i="51"/>
  <c r="E98" i="51"/>
  <c r="J136" i="51"/>
  <c r="G106" i="51"/>
  <c r="H158" i="51"/>
  <c r="M120" i="51"/>
  <c r="M130" i="51" s="1"/>
  <c r="B166" i="51"/>
  <c r="O112" i="51"/>
  <c r="L140" i="51"/>
  <c r="L173" i="51" s="1"/>
  <c r="I102" i="51"/>
  <c r="F154" i="51"/>
  <c r="K124" i="51"/>
  <c r="D162" i="51"/>
  <c r="Q116" i="51"/>
  <c r="X162" i="51"/>
  <c r="AC116" i="51"/>
  <c r="R154" i="51"/>
  <c r="AE124" i="51"/>
  <c r="AF140" i="51"/>
  <c r="U102" i="51"/>
  <c r="B160" i="51"/>
  <c r="O114" i="51"/>
  <c r="T143" i="51"/>
  <c r="AG97" i="51"/>
  <c r="O103" i="51"/>
  <c r="B141" i="51"/>
  <c r="AD94" i="51"/>
  <c r="S148" i="51"/>
  <c r="AB157" i="51"/>
  <c r="Y119" i="51"/>
  <c r="AC141" i="51"/>
  <c r="X103" i="51"/>
  <c r="C144" i="51"/>
  <c r="N98" i="51"/>
  <c r="AA164" i="51"/>
  <c r="V110" i="51"/>
  <c r="Y146" i="51"/>
  <c r="AB100" i="51"/>
  <c r="S138" i="51"/>
  <c r="AD108" i="51"/>
  <c r="J108" i="51"/>
  <c r="G138" i="51"/>
  <c r="P100" i="51"/>
  <c r="E146" i="51"/>
  <c r="O164" i="51"/>
  <c r="O172" i="51" s="1"/>
  <c r="B110" i="51"/>
  <c r="F122" i="51"/>
  <c r="K152" i="51"/>
  <c r="M153" i="51"/>
  <c r="H123" i="51"/>
  <c r="V150" i="51"/>
  <c r="AA96" i="51"/>
  <c r="J74" i="51"/>
  <c r="J87" i="51" s="1"/>
  <c r="B144" i="51"/>
  <c r="O98" i="51"/>
  <c r="V109" i="51"/>
  <c r="AA163" i="51"/>
  <c r="B115" i="51"/>
  <c r="O161" i="51"/>
  <c r="M106" i="51"/>
  <c r="H136" i="51"/>
  <c r="Y145" i="51"/>
  <c r="AB99" i="51"/>
  <c r="P93" i="51"/>
  <c r="E147" i="51"/>
  <c r="E173" i="51" s="1"/>
  <c r="S122" i="51"/>
  <c r="AD152" i="51"/>
  <c r="J158" i="51"/>
  <c r="J171" i="51" s="1"/>
  <c r="G120" i="51"/>
  <c r="S137" i="51"/>
  <c r="AD107" i="51"/>
  <c r="G139" i="51"/>
  <c r="J101" i="51"/>
  <c r="J128" i="51" s="1"/>
  <c r="T58" i="51"/>
  <c r="AB160" i="51"/>
  <c r="Y114" i="51"/>
  <c r="P166" i="51"/>
  <c r="E112" i="51"/>
  <c r="E130" i="51" s="1"/>
  <c r="AE151" i="51"/>
  <c r="R121" i="51"/>
  <c r="Q136" i="51"/>
  <c r="D106" i="51"/>
  <c r="D131" i="51" s="1"/>
  <c r="R98" i="51"/>
  <c r="AE144" i="51"/>
  <c r="AB150" i="51"/>
  <c r="Y96" i="51"/>
  <c r="AD142" i="51"/>
  <c r="S104" i="51"/>
  <c r="T152" i="51"/>
  <c r="AG122" i="51"/>
  <c r="V160" i="51"/>
  <c r="AA114" i="51"/>
  <c r="Z146" i="51"/>
  <c r="W100" i="51"/>
  <c r="U108" i="51"/>
  <c r="AF138" i="51"/>
  <c r="R156" i="51"/>
  <c r="AE118" i="51"/>
  <c r="X164" i="51"/>
  <c r="AC110" i="51"/>
  <c r="D164" i="51"/>
  <c r="D171" i="51" s="1"/>
  <c r="Q110" i="51"/>
  <c r="F156" i="51"/>
  <c r="K118" i="51"/>
  <c r="K130" i="51" s="1"/>
  <c r="I108" i="51"/>
  <c r="L138" i="51"/>
  <c r="C142" i="51"/>
  <c r="N104" i="51"/>
  <c r="H149" i="51"/>
  <c r="M95" i="51"/>
  <c r="T158" i="51"/>
  <c r="AG120" i="51"/>
  <c r="AA147" i="51"/>
  <c r="V93" i="51"/>
  <c r="E138" i="51"/>
  <c r="P108" i="51"/>
  <c r="S153" i="51"/>
  <c r="AD123" i="51"/>
  <c r="D147" i="51"/>
  <c r="Q93" i="51"/>
  <c r="I136" i="51"/>
  <c r="L106" i="51"/>
  <c r="R145" i="51"/>
  <c r="AE99" i="51"/>
  <c r="F145" i="51"/>
  <c r="K99" i="51"/>
  <c r="K131" i="51" s="1"/>
  <c r="Q107" i="51"/>
  <c r="D137" i="51"/>
  <c r="D170" i="51" s="1"/>
  <c r="H107" i="51"/>
  <c r="M137" i="51"/>
  <c r="T116" i="51"/>
  <c r="AG162" i="51"/>
  <c r="AD136" i="51"/>
  <c r="S106" i="51"/>
  <c r="AB144" i="51"/>
  <c r="Y98" i="51"/>
  <c r="Y140" i="51"/>
  <c r="AB102" i="51"/>
  <c r="E96" i="51"/>
  <c r="E128" i="51" s="1"/>
  <c r="P150" i="51"/>
  <c r="G113" i="51"/>
  <c r="J159" i="51"/>
  <c r="J172" i="51" s="1"/>
  <c r="AD165" i="51"/>
  <c r="S111" i="51"/>
  <c r="F120" i="51"/>
  <c r="K158" i="51"/>
  <c r="R95" i="51"/>
  <c r="AE149" i="51"/>
  <c r="N161" i="51"/>
  <c r="C115" i="51"/>
  <c r="I157" i="51"/>
  <c r="L119" i="51"/>
  <c r="L130" i="51" s="1"/>
  <c r="C165" i="51"/>
  <c r="N111" i="51"/>
  <c r="K135" i="51"/>
  <c r="F105" i="51"/>
  <c r="R105" i="51"/>
  <c r="AE135" i="51"/>
  <c r="AC143" i="51"/>
  <c r="X97" i="51"/>
  <c r="Z111" i="51"/>
  <c r="W165" i="51"/>
  <c r="Z148" i="51"/>
  <c r="W94" i="51"/>
  <c r="I109" i="51"/>
  <c r="L163" i="51"/>
  <c r="V166" i="51"/>
  <c r="AA112" i="51"/>
  <c r="AA105" i="51"/>
  <c r="V135" i="51"/>
  <c r="P151" i="51"/>
  <c r="E121" i="51"/>
  <c r="E129" i="51" s="1"/>
  <c r="G155" i="51"/>
  <c r="J117" i="51"/>
  <c r="J130" i="51" s="1"/>
  <c r="C73" i="51"/>
  <c r="K143" i="51"/>
  <c r="F97" i="51"/>
  <c r="AC160" i="51"/>
  <c r="X114" i="51"/>
  <c r="I165" i="51"/>
  <c r="L111" i="51"/>
  <c r="W150" i="51"/>
  <c r="Z96" i="51"/>
  <c r="AD151" i="51"/>
  <c r="S121" i="51"/>
  <c r="Y113" i="51"/>
  <c r="AB159" i="51"/>
  <c r="E113" i="51"/>
  <c r="P159" i="51"/>
  <c r="J151" i="51"/>
  <c r="G121" i="51"/>
  <c r="J165" i="51"/>
  <c r="G111" i="51"/>
  <c r="P157" i="51"/>
  <c r="E119" i="51"/>
  <c r="B135" i="51"/>
  <c r="O105" i="51"/>
  <c r="H143" i="51"/>
  <c r="M97" i="51"/>
  <c r="M131" i="51" s="1"/>
  <c r="L161" i="51"/>
  <c r="L172" i="51" s="1"/>
  <c r="I115" i="51"/>
  <c r="Q101" i="51"/>
  <c r="D139" i="51"/>
  <c r="K93" i="51"/>
  <c r="F147" i="51"/>
  <c r="R147" i="51"/>
  <c r="AE93" i="51"/>
  <c r="AC101" i="51"/>
  <c r="X139" i="51"/>
  <c r="Z153" i="51"/>
  <c r="W123" i="51"/>
  <c r="I151" i="51"/>
  <c r="L121" i="51"/>
  <c r="V124" i="51"/>
  <c r="AA154" i="51"/>
  <c r="H152" i="51"/>
  <c r="M122" i="51"/>
  <c r="F162" i="51"/>
  <c r="K116" i="51"/>
  <c r="K101" i="51"/>
  <c r="F139" i="51"/>
  <c r="L153" i="51"/>
  <c r="I123" i="51"/>
  <c r="L148" i="51"/>
  <c r="I94" i="51"/>
  <c r="B101" i="51"/>
  <c r="O139" i="51"/>
  <c r="H124" i="51"/>
  <c r="M154" i="51"/>
  <c r="AA140" i="51"/>
  <c r="V102" i="51"/>
  <c r="AB107" i="51"/>
  <c r="Y137" i="51"/>
  <c r="S145" i="51"/>
  <c r="AD99" i="51"/>
  <c r="J93" i="51"/>
  <c r="G147" i="51"/>
  <c r="V142" i="51"/>
  <c r="AA104" i="51"/>
  <c r="B136" i="51"/>
  <c r="O106" i="51"/>
  <c r="O128" i="51" s="1"/>
  <c r="AG163" i="51"/>
  <c r="T109" i="51"/>
  <c r="M161" i="51"/>
  <c r="H115" i="51"/>
  <c r="H130" i="51" s="1"/>
  <c r="T150" i="51"/>
  <c r="AG96" i="51"/>
  <c r="H144" i="51"/>
  <c r="H173" i="51" s="1"/>
  <c r="M98" i="51"/>
  <c r="V117" i="51"/>
  <c r="AA155" i="51"/>
  <c r="M96" i="51"/>
  <c r="H150" i="51"/>
  <c r="T144" i="51"/>
  <c r="AG98" i="51"/>
  <c r="V123" i="51"/>
  <c r="AA153" i="51"/>
  <c r="O104" i="51"/>
  <c r="B142" i="51"/>
  <c r="V136" i="51"/>
  <c r="AA106" i="51"/>
  <c r="M163" i="51"/>
  <c r="H109" i="51"/>
  <c r="G145" i="51"/>
  <c r="G173" i="51" s="1"/>
  <c r="J99" i="51"/>
  <c r="C141" i="51"/>
  <c r="N103" i="51"/>
  <c r="AB145" i="51"/>
  <c r="AB172" i="51" s="1"/>
  <c r="Y99" i="51"/>
  <c r="AD137" i="51"/>
  <c r="S107" i="51"/>
  <c r="S129" i="51" s="1"/>
  <c r="J137" i="51"/>
  <c r="G107" i="51"/>
  <c r="J164" i="51"/>
  <c r="G110" i="51"/>
  <c r="AB105" i="51"/>
  <c r="Y135" i="51"/>
  <c r="E141" i="51"/>
  <c r="P103" i="51"/>
  <c r="AE98" i="51"/>
  <c r="R144" i="51"/>
  <c r="F150" i="51"/>
  <c r="K96" i="51"/>
  <c r="AC153" i="51"/>
  <c r="X123" i="51"/>
  <c r="X136" i="51"/>
  <c r="AC106" i="51"/>
  <c r="D142" i="51"/>
  <c r="Q104" i="51"/>
  <c r="AE161" i="51"/>
  <c r="R115" i="51"/>
  <c r="K163" i="51"/>
  <c r="F109" i="51"/>
  <c r="W120" i="51"/>
  <c r="Z158" i="51"/>
  <c r="Z173" i="51" s="1"/>
  <c r="U147" i="51"/>
  <c r="U171" i="51" s="1"/>
  <c r="AF93" i="51"/>
  <c r="I145" i="51"/>
  <c r="L99" i="51"/>
  <c r="AF166" i="51"/>
  <c r="U112" i="51"/>
  <c r="U128" i="51" s="1"/>
  <c r="D144" i="51"/>
  <c r="Q98" i="51"/>
  <c r="F136" i="51"/>
  <c r="K106" i="51"/>
  <c r="L158" i="51"/>
  <c r="I120" i="51"/>
  <c r="N166" i="51"/>
  <c r="C112" i="51"/>
  <c r="Z166" i="51"/>
  <c r="W112" i="51"/>
  <c r="U120" i="51"/>
  <c r="AF158" i="51"/>
  <c r="X144" i="51"/>
  <c r="X171" i="51" s="1"/>
  <c r="AC98" i="51"/>
  <c r="Y116" i="51"/>
  <c r="Y128" i="51" s="1"/>
  <c r="AB162" i="51"/>
  <c r="S124" i="51"/>
  <c r="AD154" i="51"/>
  <c r="AD173" i="51" s="1"/>
  <c r="AA94" i="51"/>
  <c r="V148" i="51"/>
  <c r="X152" i="51"/>
  <c r="AC122" i="51"/>
  <c r="Z142" i="51"/>
  <c r="Z171" i="51" s="1"/>
  <c r="W104" i="51"/>
  <c r="U96" i="51"/>
  <c r="U130" i="51" s="1"/>
  <c r="AF150" i="51"/>
  <c r="V156" i="51"/>
  <c r="AA118" i="51"/>
  <c r="AA128" i="51" s="1"/>
  <c r="Y108" i="51"/>
  <c r="AB138" i="51"/>
  <c r="AD146" i="51"/>
  <c r="S100" i="51"/>
  <c r="G100" i="51"/>
  <c r="J146" i="51"/>
  <c r="P138" i="51"/>
  <c r="E108" i="51"/>
  <c r="B156" i="51"/>
  <c r="O118" i="51"/>
  <c r="H164" i="51"/>
  <c r="M110" i="51"/>
  <c r="L150" i="51"/>
  <c r="I96" i="51"/>
  <c r="C104" i="51"/>
  <c r="N142" i="51"/>
  <c r="D152" i="51"/>
  <c r="Q122" i="51"/>
  <c r="K114" i="51"/>
  <c r="F160" i="51"/>
  <c r="G115" i="51"/>
  <c r="J161" i="51"/>
  <c r="E123" i="51"/>
  <c r="P153" i="51"/>
  <c r="O101" i="51"/>
  <c r="B139" i="51"/>
  <c r="H147" i="51"/>
  <c r="M93" i="51"/>
  <c r="L165" i="51"/>
  <c r="I111" i="51"/>
  <c r="D135" i="51"/>
  <c r="Q105" i="51"/>
  <c r="F143" i="51"/>
  <c r="K97" i="51"/>
  <c r="R143" i="51"/>
  <c r="AE97" i="51"/>
  <c r="X135" i="51"/>
  <c r="AC105" i="51"/>
  <c r="Z157" i="51"/>
  <c r="W119" i="51"/>
  <c r="W131" i="51" s="1"/>
  <c r="U111" i="51"/>
  <c r="AF165" i="51"/>
  <c r="AF170" i="51" s="1"/>
  <c r="T147" i="51"/>
  <c r="AG93" i="51"/>
  <c r="V139" i="51"/>
  <c r="V172" i="51" s="1"/>
  <c r="AA101" i="51"/>
  <c r="AB153" i="51"/>
  <c r="Y123" i="51"/>
  <c r="AD161" i="51"/>
  <c r="S115" i="51"/>
  <c r="Y138" i="51"/>
  <c r="AB108" i="51"/>
  <c r="S146" i="51"/>
  <c r="AD100" i="51"/>
  <c r="AG164" i="51"/>
  <c r="T110" i="51"/>
  <c r="V118" i="51"/>
  <c r="AA156" i="51"/>
  <c r="W142" i="51"/>
  <c r="Z104" i="51"/>
  <c r="U150" i="51"/>
  <c r="AF96" i="51"/>
  <c r="AE160" i="51"/>
  <c r="R114" i="51"/>
  <c r="AC152" i="51"/>
  <c r="X122" i="51"/>
  <c r="K160" i="51"/>
  <c r="K172" i="51" s="1"/>
  <c r="F114" i="51"/>
  <c r="I150" i="51"/>
  <c r="L96" i="51"/>
  <c r="W136" i="51"/>
  <c r="Z106" i="51"/>
  <c r="U157" i="51"/>
  <c r="AF119" i="51"/>
  <c r="AG139" i="51"/>
  <c r="T101" i="51"/>
  <c r="G146" i="51"/>
  <c r="J100" i="51"/>
  <c r="J131" i="51" s="1"/>
  <c r="J142" i="51"/>
  <c r="J173" i="51" s="1"/>
  <c r="G104" i="51"/>
  <c r="E163" i="51"/>
  <c r="P109" i="51"/>
  <c r="Q135" i="51"/>
  <c r="D105" i="51"/>
  <c r="D154" i="51"/>
  <c r="Q124" i="51"/>
  <c r="Q130" i="51" s="1"/>
  <c r="Q166" i="51"/>
  <c r="Q172" i="51" s="1"/>
  <c r="D112" i="51"/>
  <c r="C157" i="51"/>
  <c r="N119" i="51"/>
  <c r="W151" i="51"/>
  <c r="Z121" i="51"/>
  <c r="V149" i="51"/>
  <c r="AA95" i="51"/>
  <c r="AG156" i="51"/>
  <c r="T118" i="51"/>
  <c r="V152" i="51"/>
  <c r="AA122" i="51"/>
  <c r="AB142" i="51"/>
  <c r="Y104" i="51"/>
  <c r="AD150" i="51"/>
  <c r="S96" i="51"/>
  <c r="J150" i="51"/>
  <c r="G96" i="51"/>
  <c r="P142" i="51"/>
  <c r="E104" i="51"/>
  <c r="B152" i="51"/>
  <c r="O122" i="51"/>
  <c r="O130" i="51" s="1"/>
  <c r="AA139" i="51"/>
  <c r="V101" i="51"/>
  <c r="O137" i="51"/>
  <c r="O173" i="51" s="1"/>
  <c r="B107" i="51"/>
  <c r="H160" i="51"/>
  <c r="H171" i="51" s="1"/>
  <c r="M114" i="51"/>
  <c r="Z119" i="51"/>
  <c r="W157" i="51"/>
  <c r="C151" i="51"/>
  <c r="N121" i="51"/>
  <c r="N130" i="51" s="1"/>
  <c r="U94" i="51"/>
  <c r="AF148" i="51"/>
  <c r="I100" i="51"/>
  <c r="I128" i="51" s="1"/>
  <c r="L146" i="51"/>
  <c r="I159" i="51"/>
  <c r="I171" i="51" s="1"/>
  <c r="L113" i="51"/>
  <c r="Z140" i="51"/>
  <c r="W102" i="51"/>
  <c r="C108" i="51"/>
  <c r="N138" i="51"/>
  <c r="N173" i="51" s="1"/>
  <c r="AE143" i="51"/>
  <c r="R97" i="51"/>
  <c r="K149" i="51"/>
  <c r="F95" i="51"/>
  <c r="AC124" i="51"/>
  <c r="X154" i="51"/>
  <c r="D156" i="51"/>
  <c r="Q118" i="51"/>
  <c r="K110" i="51"/>
  <c r="F164" i="51"/>
  <c r="L70" i="51"/>
  <c r="D148" i="51"/>
  <c r="D173" i="51" s="1"/>
  <c r="Q94" i="51"/>
  <c r="U124" i="51"/>
  <c r="AF154" i="51"/>
  <c r="AA98" i="51"/>
  <c r="V144" i="51"/>
  <c r="L162" i="51"/>
  <c r="I116" i="51"/>
  <c r="I130" i="51" s="1"/>
  <c r="W141" i="51"/>
  <c r="Z103" i="51"/>
  <c r="N105" i="51"/>
  <c r="N128" i="51" s="1"/>
  <c r="C135" i="51"/>
  <c r="Z156" i="51"/>
  <c r="W118" i="51"/>
  <c r="U149" i="51"/>
  <c r="AF95" i="51"/>
  <c r="L97" i="51"/>
  <c r="I143" i="51"/>
  <c r="I173" i="51" s="1"/>
  <c r="X138" i="51"/>
  <c r="AC108" i="51"/>
  <c r="D140" i="51"/>
  <c r="Q102" i="51"/>
  <c r="AE159" i="51"/>
  <c r="R113" i="51"/>
  <c r="K165" i="51"/>
  <c r="F111" i="51"/>
  <c r="R146" i="51"/>
  <c r="AE100" i="51"/>
  <c r="F148" i="51"/>
  <c r="K94" i="51"/>
  <c r="AC151" i="51"/>
  <c r="X121" i="51"/>
  <c r="AD160" i="51"/>
  <c r="S114" i="51"/>
  <c r="AB149" i="51"/>
  <c r="Y95" i="51"/>
  <c r="H151" i="51"/>
  <c r="M121" i="51"/>
  <c r="J141" i="51"/>
  <c r="G103" i="51"/>
  <c r="G131" i="51" s="1"/>
  <c r="Y141" i="51"/>
  <c r="AB103" i="51"/>
  <c r="AB130" i="51" s="1"/>
  <c r="S149" i="51"/>
  <c r="S171" i="51" s="1"/>
  <c r="AD95" i="51"/>
  <c r="O102" i="51"/>
  <c r="B140" i="51"/>
  <c r="AA108" i="51"/>
  <c r="V138" i="51"/>
  <c r="M165" i="51"/>
  <c r="H111" i="51"/>
  <c r="AG159" i="51"/>
  <c r="T113" i="51"/>
  <c r="H148" i="51"/>
  <c r="M94" i="51"/>
  <c r="T146" i="51"/>
  <c r="AG100" i="51"/>
  <c r="V121" i="51"/>
  <c r="AA151" i="51"/>
  <c r="T148" i="51"/>
  <c r="T171" i="51" s="1"/>
  <c r="AG94" i="51"/>
  <c r="M100" i="51"/>
  <c r="H146" i="51"/>
  <c r="S59" i="51"/>
  <c r="AA157" i="51"/>
  <c r="AA173" i="51" s="1"/>
  <c r="V119" i="51"/>
  <c r="V140" i="51"/>
  <c r="AA102" i="51"/>
  <c r="AA130" i="51" s="1"/>
  <c r="B138" i="51"/>
  <c r="O108" i="51"/>
  <c r="AG165" i="51"/>
  <c r="T111" i="51"/>
  <c r="T128" i="51" s="1"/>
  <c r="M159" i="51"/>
  <c r="H113" i="51"/>
  <c r="O67" i="51"/>
  <c r="G149" i="51"/>
  <c r="J95" i="51"/>
  <c r="C137" i="51"/>
  <c r="N107" i="51"/>
  <c r="Q140" i="51"/>
  <c r="D102" i="51"/>
  <c r="K148" i="51"/>
  <c r="F94" i="51"/>
  <c r="L116" i="51"/>
  <c r="I162" i="51"/>
  <c r="N124" i="51"/>
  <c r="C154" i="51"/>
  <c r="Z124" i="51"/>
  <c r="W154" i="51"/>
  <c r="R94" i="51"/>
  <c r="AE148" i="51"/>
  <c r="AE172" i="51" s="1"/>
  <c r="AC140" i="51"/>
  <c r="X102" i="51"/>
  <c r="X129" i="51" s="1"/>
  <c r="AB120" i="51"/>
  <c r="Y158" i="51"/>
  <c r="Y170" i="51" s="1"/>
  <c r="S166" i="51"/>
  <c r="AD112" i="51"/>
  <c r="AD131" i="51" s="1"/>
  <c r="T98" i="51"/>
  <c r="AG144" i="51"/>
  <c r="AA136" i="51"/>
  <c r="V106" i="51"/>
  <c r="R118" i="51"/>
  <c r="AE156" i="51"/>
  <c r="AC164" i="51"/>
  <c r="X110" i="51"/>
  <c r="W146" i="51"/>
  <c r="Z100" i="51"/>
  <c r="Z129" i="51" s="1"/>
  <c r="T122" i="51"/>
  <c r="T131" i="51" s="1"/>
  <c r="AG152" i="51"/>
  <c r="AA160" i="51"/>
  <c r="AA170" i="51" s="1"/>
  <c r="V114" i="51"/>
  <c r="Y150" i="51"/>
  <c r="AB96" i="51"/>
  <c r="AD104" i="51"/>
  <c r="S142" i="51"/>
  <c r="J104" i="51"/>
  <c r="G142" i="51"/>
  <c r="P96" i="51"/>
  <c r="E150" i="51"/>
  <c r="B114" i="51"/>
  <c r="O160" i="51"/>
  <c r="M152" i="51"/>
  <c r="H122" i="51"/>
  <c r="I138" i="51"/>
  <c r="L108" i="51"/>
  <c r="C146" i="51"/>
  <c r="N100" i="51"/>
  <c r="Q164" i="51"/>
  <c r="D110" i="51"/>
  <c r="F118" i="51"/>
  <c r="K156" i="51"/>
  <c r="O59" i="51"/>
  <c r="G157" i="51"/>
  <c r="J119" i="51"/>
  <c r="E165" i="51"/>
  <c r="P111" i="51"/>
  <c r="M135" i="51"/>
  <c r="H105" i="51"/>
  <c r="I153" i="51"/>
  <c r="L123" i="51"/>
  <c r="C161" i="51"/>
  <c r="N115" i="51"/>
  <c r="F101" i="51"/>
  <c r="K139" i="51"/>
  <c r="AE139" i="51"/>
  <c r="R101" i="51"/>
  <c r="X93" i="51"/>
  <c r="AC147" i="51"/>
  <c r="Z115" i="51"/>
  <c r="W161" i="51"/>
  <c r="W173" i="51" s="1"/>
  <c r="U153" i="51"/>
  <c r="AF123" i="51"/>
  <c r="AF128" i="51" s="1"/>
  <c r="AG135" i="51"/>
  <c r="T105" i="51"/>
  <c r="V97" i="51"/>
  <c r="V130" i="51" s="1"/>
  <c r="AA143" i="51"/>
  <c r="AB111" i="51"/>
  <c r="Y165" i="51"/>
  <c r="S157" i="51"/>
  <c r="AD119" i="51"/>
  <c r="W108" i="51"/>
  <c r="Z138" i="51"/>
  <c r="AA137" i="51"/>
  <c r="V107" i="51"/>
  <c r="O162" i="51"/>
  <c r="B116" i="51"/>
  <c r="E148" i="51"/>
  <c r="P94" i="51"/>
  <c r="P131" i="51" s="1"/>
  <c r="J102" i="51"/>
  <c r="G140" i="51"/>
  <c r="G170" i="51" s="1"/>
  <c r="S140" i="51"/>
  <c r="AD102" i="51"/>
  <c r="Y148" i="51"/>
  <c r="AB94" i="51"/>
  <c r="AC166" i="51"/>
  <c r="X112" i="51"/>
  <c r="AE158" i="51"/>
  <c r="R120" i="51"/>
  <c r="AC142" i="51"/>
  <c r="X104" i="51"/>
  <c r="L114" i="51"/>
  <c r="L129" i="51" s="1"/>
  <c r="I160" i="51"/>
  <c r="K150" i="51"/>
  <c r="F96" i="51"/>
  <c r="F163" i="51"/>
  <c r="K109" i="51"/>
  <c r="AC136" i="51"/>
  <c r="X106" i="51"/>
  <c r="D104" i="51"/>
  <c r="Q142" i="51"/>
  <c r="AD143" i="51"/>
  <c r="S97" i="51"/>
  <c r="J149" i="51"/>
  <c r="G95" i="51"/>
  <c r="AB124" i="51"/>
  <c r="Y154" i="51"/>
  <c r="E156" i="51"/>
  <c r="P118" i="51"/>
  <c r="AB135" i="51"/>
  <c r="Y105" i="51"/>
  <c r="P141" i="51"/>
  <c r="E103" i="51"/>
  <c r="S162" i="51"/>
  <c r="AD116" i="51"/>
  <c r="G164" i="51"/>
  <c r="J110" i="51"/>
  <c r="V157" i="51"/>
  <c r="AA119" i="51"/>
  <c r="B151" i="51"/>
  <c r="O121" i="51"/>
  <c r="T94" i="51"/>
  <c r="AG148" i="51"/>
  <c r="H100" i="51"/>
  <c r="M146" i="51"/>
  <c r="M170" i="51" s="1"/>
  <c r="O138" i="51"/>
  <c r="B108" i="51"/>
  <c r="P101" i="51"/>
  <c r="E139" i="51"/>
  <c r="AG161" i="51"/>
  <c r="T115" i="51"/>
  <c r="S147" i="51"/>
  <c r="AD93" i="51"/>
  <c r="W135" i="51"/>
  <c r="Z105" i="51"/>
  <c r="N101" i="51"/>
  <c r="C139" i="51"/>
  <c r="W137" i="51"/>
  <c r="Z107" i="51"/>
  <c r="Z152" i="51"/>
  <c r="W122" i="51"/>
  <c r="L93" i="51"/>
  <c r="I147" i="51"/>
  <c r="U145" i="51"/>
  <c r="AF99" i="51"/>
  <c r="D136" i="51"/>
  <c r="Q106" i="51"/>
  <c r="AC104" i="51"/>
  <c r="AC130" i="51" s="1"/>
  <c r="X142" i="51"/>
  <c r="F115" i="51"/>
  <c r="K161" i="51"/>
  <c r="R109" i="51"/>
  <c r="R128" i="51" s="1"/>
  <c r="AE163" i="51"/>
  <c r="F144" i="51"/>
  <c r="K98" i="51"/>
  <c r="R150" i="51"/>
  <c r="R171" i="51" s="1"/>
  <c r="AE96" i="51"/>
  <c r="X117" i="51"/>
  <c r="AC155" i="51"/>
  <c r="AC173" i="51" s="1"/>
  <c r="J162" i="51"/>
  <c r="G116" i="51"/>
  <c r="S110" i="51"/>
  <c r="S128" i="51" s="1"/>
  <c r="AD164" i="51"/>
  <c r="P147" i="51"/>
  <c r="E93" i="51"/>
  <c r="T153" i="51"/>
  <c r="T170" i="51" s="1"/>
  <c r="AG123" i="51"/>
  <c r="S101" i="51"/>
  <c r="AD139" i="51"/>
  <c r="Z143" i="51"/>
  <c r="Z172" i="51" s="1"/>
  <c r="W97" i="51"/>
  <c r="X150" i="51"/>
  <c r="AC96" i="51"/>
  <c r="U122" i="51"/>
  <c r="AF152" i="51"/>
  <c r="AF173" i="51" s="1"/>
  <c r="Z160" i="51"/>
  <c r="W114" i="51"/>
  <c r="W128" i="51" s="1"/>
  <c r="C114" i="51"/>
  <c r="N160" i="51"/>
  <c r="L152" i="51"/>
  <c r="I122" i="51"/>
  <c r="K104" i="51"/>
  <c r="F142" i="51"/>
  <c r="Q96" i="51"/>
  <c r="D150" i="51"/>
  <c r="P164" i="51"/>
  <c r="E110" i="51"/>
  <c r="J156" i="51"/>
  <c r="G118" i="51"/>
  <c r="H138" i="51"/>
  <c r="M108" i="51"/>
  <c r="B146" i="51"/>
  <c r="O100" i="51"/>
  <c r="K112" i="51"/>
  <c r="F166" i="51"/>
  <c r="D158" i="51"/>
  <c r="Q120" i="51"/>
  <c r="N136" i="51"/>
  <c r="C106" i="51"/>
  <c r="L144" i="51"/>
  <c r="I98" i="51"/>
  <c r="H162" i="51"/>
  <c r="M116" i="51"/>
  <c r="B154" i="51"/>
  <c r="O124" i="51"/>
  <c r="P140" i="51"/>
  <c r="E102" i="51"/>
  <c r="O40" i="51"/>
  <c r="G94" i="51"/>
  <c r="J148" i="51"/>
  <c r="AD148" i="51"/>
  <c r="S94" i="51"/>
  <c r="S130" i="51" s="1"/>
  <c r="Y102" i="51"/>
  <c r="AB140" i="51"/>
  <c r="AB171" i="51" s="1"/>
  <c r="AA124" i="51"/>
  <c r="V154" i="51"/>
  <c r="AF144" i="51"/>
  <c r="U98" i="51"/>
  <c r="Z136" i="51"/>
  <c r="W106" i="51"/>
  <c r="AC120" i="51"/>
  <c r="AC128" i="51" s="1"/>
  <c r="X158" i="51"/>
  <c r="AD163" i="51"/>
  <c r="AD170" i="51" s="1"/>
  <c r="S109" i="51"/>
  <c r="Y117" i="51"/>
  <c r="Y131" i="51" s="1"/>
  <c r="AB155" i="51"/>
  <c r="V137" i="51"/>
  <c r="AA107" i="51"/>
  <c r="T145" i="51"/>
  <c r="AG99" i="51"/>
  <c r="AF159" i="51"/>
  <c r="U113" i="51"/>
  <c r="W121" i="51"/>
  <c r="Z151" i="51"/>
  <c r="X141" i="51"/>
  <c r="X172" i="51" s="1"/>
  <c r="AC103" i="51"/>
  <c r="R149" i="51"/>
  <c r="AE95" i="51"/>
  <c r="AE129" i="51" s="1"/>
  <c r="F149" i="51"/>
  <c r="K95" i="51"/>
  <c r="D141" i="51"/>
  <c r="Q103" i="51"/>
  <c r="L159" i="51"/>
  <c r="I113" i="51"/>
  <c r="H145" i="51"/>
  <c r="M99" i="51"/>
  <c r="O107" i="51"/>
  <c r="B137" i="51"/>
  <c r="P155" i="51"/>
  <c r="E117" i="51"/>
  <c r="G109" i="51"/>
  <c r="J163" i="51"/>
  <c r="N140" i="51"/>
  <c r="C102" i="51"/>
  <c r="U100" i="51"/>
  <c r="AF146" i="51"/>
  <c r="B143" i="51"/>
  <c r="O97" i="51"/>
  <c r="M147" i="51"/>
  <c r="H93" i="51"/>
  <c r="J115" i="51"/>
  <c r="G161" i="51"/>
  <c r="G171" i="51" s="1"/>
  <c r="E153" i="51"/>
  <c r="P123" i="51"/>
  <c r="P130" i="51" s="1"/>
  <c r="Y153" i="51"/>
  <c r="AB123" i="51"/>
  <c r="S161" i="51"/>
  <c r="AD115" i="51"/>
  <c r="T93" i="51"/>
  <c r="AG147" i="51"/>
  <c r="AC135" i="51"/>
  <c r="X105" i="51"/>
  <c r="T117" i="51"/>
  <c r="AG155" i="51"/>
  <c r="AC159" i="51"/>
  <c r="X113" i="51"/>
  <c r="K144" i="51"/>
  <c r="K170" i="51" s="1"/>
  <c r="F98" i="51"/>
  <c r="AE150" i="51"/>
  <c r="R96" i="51"/>
  <c r="C101" i="51"/>
  <c r="N139" i="51"/>
  <c r="Z137" i="51"/>
  <c r="W107" i="51"/>
  <c r="I166" i="51"/>
  <c r="L112" i="51"/>
  <c r="L147" i="51"/>
  <c r="I93" i="51"/>
  <c r="AF145" i="51"/>
  <c r="U99" i="51"/>
  <c r="C158" i="51"/>
  <c r="N120" i="51"/>
  <c r="W152" i="51"/>
  <c r="Z122" i="51"/>
  <c r="AF147" i="51"/>
  <c r="U93" i="51"/>
  <c r="L145" i="51"/>
  <c r="L170" i="51" s="1"/>
  <c r="I99" i="51"/>
  <c r="W158" i="51"/>
  <c r="Z120" i="51"/>
  <c r="C152" i="51"/>
  <c r="C172" i="51" s="1"/>
  <c r="N122" i="51"/>
  <c r="Z139" i="51"/>
  <c r="W101" i="51"/>
  <c r="N137" i="51"/>
  <c r="C107" i="51"/>
  <c r="C131" i="51" s="1"/>
  <c r="Q159" i="51"/>
  <c r="D113" i="51"/>
  <c r="M155" i="51"/>
  <c r="M171" i="51" s="1"/>
  <c r="H117" i="51"/>
  <c r="L120" i="51"/>
  <c r="I158" i="51"/>
  <c r="I172" i="51" s="1"/>
  <c r="P116" i="51"/>
  <c r="E162" i="51"/>
  <c r="Y162" i="51"/>
  <c r="AB116" i="51"/>
  <c r="AD124" i="51"/>
  <c r="S154" i="51"/>
  <c r="G156" i="51"/>
  <c r="G172" i="51" s="1"/>
  <c r="J118" i="51"/>
  <c r="Y97" i="51"/>
  <c r="AB143" i="51"/>
  <c r="E95" i="51"/>
  <c r="P149" i="51"/>
  <c r="P170" i="51" s="1"/>
  <c r="AE136" i="51"/>
  <c r="R106" i="51"/>
  <c r="F104" i="51"/>
  <c r="F131" i="51" s="1"/>
  <c r="K142" i="51"/>
  <c r="X161" i="51"/>
  <c r="AC115" i="51"/>
  <c r="Q109" i="51"/>
  <c r="Q129" i="51" s="1"/>
  <c r="D163" i="51"/>
  <c r="X98" i="51"/>
  <c r="AC144" i="51"/>
  <c r="R153" i="51"/>
  <c r="AE123" i="51"/>
  <c r="K117" i="51"/>
  <c r="F155" i="51"/>
  <c r="F172" i="51" s="1"/>
  <c r="W166" i="51"/>
  <c r="Z112" i="51"/>
  <c r="N114" i="51"/>
  <c r="C160" i="51"/>
  <c r="AF139" i="51"/>
  <c r="U101" i="51"/>
  <c r="I107" i="51"/>
  <c r="L137" i="51"/>
  <c r="U158" i="51"/>
  <c r="AF120" i="51"/>
  <c r="L166" i="51"/>
  <c r="I112" i="51"/>
  <c r="P154" i="51"/>
  <c r="E124" i="51"/>
  <c r="AB154" i="51"/>
  <c r="Y124" i="51"/>
  <c r="AD162" i="51"/>
  <c r="S116" i="51"/>
  <c r="B148" i="51"/>
  <c r="O94" i="51"/>
  <c r="AA100" i="51"/>
  <c r="V146" i="51"/>
  <c r="V171" i="51" s="1"/>
  <c r="O165" i="51"/>
  <c r="B111" i="51"/>
  <c r="AA159" i="51"/>
  <c r="V113" i="51"/>
  <c r="V128" i="51" s="1"/>
  <c r="H140" i="51"/>
  <c r="M102" i="51"/>
  <c r="E143" i="51"/>
  <c r="P97" i="51"/>
  <c r="Y149" i="51"/>
  <c r="AB95" i="51"/>
  <c r="J154" i="51"/>
  <c r="G124" i="51"/>
  <c r="AD156" i="51"/>
  <c r="S118" i="51"/>
  <c r="G135" i="51"/>
  <c r="J105" i="51"/>
  <c r="S141" i="51"/>
  <c r="AD103" i="51"/>
  <c r="E116" i="51"/>
  <c r="P162" i="51"/>
  <c r="AB164" i="51"/>
  <c r="Y110" i="51"/>
  <c r="F123" i="51"/>
  <c r="K153" i="51"/>
  <c r="R117" i="51"/>
  <c r="AE155" i="51"/>
  <c r="X151" i="51"/>
  <c r="AC121" i="51"/>
  <c r="Z141" i="51"/>
  <c r="W103" i="51"/>
  <c r="W129" i="51" s="1"/>
  <c r="AF149" i="51"/>
  <c r="AF172" i="51" s="1"/>
  <c r="U95" i="51"/>
  <c r="L149" i="51"/>
  <c r="I95" i="51"/>
  <c r="N141" i="51"/>
  <c r="C103" i="51"/>
  <c r="D151" i="51"/>
  <c r="Q121" i="51"/>
  <c r="F159" i="51"/>
  <c r="K113" i="51"/>
  <c r="J145" i="51"/>
  <c r="G99" i="51"/>
  <c r="P137" i="51"/>
  <c r="E107" i="51"/>
  <c r="O117" i="51"/>
  <c r="B155" i="51"/>
  <c r="H163" i="51"/>
  <c r="M109" i="51"/>
  <c r="D143" i="51"/>
  <c r="Q97" i="51"/>
  <c r="F135" i="51"/>
  <c r="K105" i="51"/>
  <c r="I119" i="51"/>
  <c r="L157" i="51"/>
  <c r="N165" i="51"/>
  <c r="C111" i="51"/>
  <c r="B147" i="51"/>
  <c r="O93" i="51"/>
  <c r="M101" i="51"/>
  <c r="H139" i="51"/>
  <c r="J153" i="51"/>
  <c r="G123" i="51"/>
  <c r="P161" i="51"/>
  <c r="E115" i="51"/>
  <c r="AB161" i="51"/>
  <c r="AB170" i="51" s="1"/>
  <c r="Y115" i="51"/>
  <c r="S123" i="51"/>
  <c r="S131" i="51" s="1"/>
  <c r="AD153" i="51"/>
  <c r="V147" i="51"/>
  <c r="AA93" i="51"/>
  <c r="Z165" i="51"/>
  <c r="W111" i="51"/>
  <c r="AF157" i="51"/>
  <c r="U119" i="51"/>
  <c r="X143" i="51"/>
  <c r="AC97" i="51"/>
  <c r="AC129" i="51" s="1"/>
  <c r="AB146" i="51"/>
  <c r="Y100" i="51"/>
  <c r="Y130" i="51" s="1"/>
  <c r="S108" i="51"/>
  <c r="AD138" i="51"/>
  <c r="AD171" i="51" s="1"/>
  <c r="T156" i="51"/>
  <c r="AG118" i="51"/>
  <c r="V164" i="51"/>
  <c r="AA110" i="51"/>
  <c r="Z150" i="51"/>
  <c r="W96" i="51"/>
  <c r="AF142" i="51"/>
  <c r="U104" i="51"/>
  <c r="AE122" i="51"/>
  <c r="AE128" i="51" s="1"/>
  <c r="R152" i="51"/>
  <c r="X160" i="51"/>
  <c r="X173" i="51" s="1"/>
  <c r="AC114" i="51"/>
  <c r="Q114" i="51"/>
  <c r="D160" i="51"/>
  <c r="F152" i="51"/>
  <c r="K122" i="51"/>
  <c r="L142" i="51"/>
  <c r="I104" i="51"/>
  <c r="O110" i="51"/>
  <c r="B164" i="51"/>
  <c r="H156" i="51"/>
  <c r="M118" i="51"/>
  <c r="J138" i="51"/>
  <c r="G108" i="51"/>
  <c r="P146" i="51"/>
  <c r="E100" i="51"/>
  <c r="H141" i="51"/>
  <c r="H170" i="51" s="1"/>
  <c r="M103" i="51"/>
  <c r="L71" i="51"/>
  <c r="D145" i="51"/>
  <c r="Q99" i="51"/>
  <c r="H165" i="51"/>
  <c r="M111" i="51"/>
  <c r="O140" i="51"/>
  <c r="B102" i="51"/>
  <c r="V108" i="51"/>
  <c r="AA138" i="51"/>
  <c r="B157" i="51"/>
  <c r="O119" i="51"/>
  <c r="V151" i="51"/>
  <c r="AA121" i="51"/>
  <c r="M148" i="51"/>
  <c r="H94" i="51"/>
  <c r="T100" i="51"/>
  <c r="AG146" i="51"/>
  <c r="E105" i="51"/>
  <c r="E131" i="51" s="1"/>
  <c r="P135" i="51"/>
  <c r="T75" i="51"/>
  <c r="AB141" i="51"/>
  <c r="Y103" i="51"/>
  <c r="G162" i="51"/>
  <c r="J116" i="51"/>
  <c r="J129" i="51" s="1"/>
  <c r="AD110" i="51"/>
  <c r="S164" i="51"/>
  <c r="G97" i="51"/>
  <c r="J143" i="51"/>
  <c r="J170" i="51" s="1"/>
  <c r="AD149" i="51"/>
  <c r="S95" i="51"/>
  <c r="E154" i="51"/>
  <c r="E172" i="51" s="1"/>
  <c r="P124" i="51"/>
  <c r="Y156" i="51"/>
  <c r="AB118" i="51"/>
  <c r="F161" i="51"/>
  <c r="K115" i="51"/>
  <c r="K129" i="51" s="1"/>
  <c r="Q123" i="51"/>
  <c r="D153" i="51"/>
  <c r="D172" i="51" s="1"/>
  <c r="X153" i="51"/>
  <c r="AC123" i="51"/>
  <c r="U110" i="51"/>
  <c r="AF164" i="51"/>
  <c r="AB152" i="51"/>
  <c r="Y122" i="51"/>
  <c r="AD141" i="51"/>
  <c r="S103" i="51"/>
  <c r="V100" i="51"/>
  <c r="AA146" i="51"/>
  <c r="H157" i="51"/>
  <c r="H172" i="51" s="1"/>
  <c r="M119" i="51"/>
  <c r="T151" i="51"/>
  <c r="AG121" i="51"/>
  <c r="M140" i="51"/>
  <c r="H102" i="51"/>
  <c r="H131" i="51" s="1"/>
  <c r="AG138" i="51"/>
  <c r="T108" i="51"/>
  <c r="B165" i="51"/>
  <c r="O111" i="51"/>
  <c r="O129" i="51" s="1"/>
  <c r="AA113" i="51"/>
  <c r="V159" i="51"/>
  <c r="AG140" i="51"/>
  <c r="T102" i="51"/>
  <c r="M138" i="51"/>
  <c r="H108" i="51"/>
  <c r="V165" i="51"/>
  <c r="AA111" i="51"/>
  <c r="B159" i="51"/>
  <c r="O113" i="51"/>
  <c r="AA148" i="51"/>
  <c r="V94" i="51"/>
  <c r="AG119" i="51"/>
  <c r="T157" i="51"/>
  <c r="E122" i="51"/>
  <c r="P152" i="51"/>
  <c r="P171" i="51" s="1"/>
  <c r="L164" i="51"/>
  <c r="I110" i="51"/>
  <c r="U156" i="51"/>
  <c r="AF118" i="51"/>
  <c r="Y160" i="51"/>
  <c r="AB114" i="51"/>
  <c r="AB131" i="51" s="1"/>
  <c r="E160" i="51"/>
  <c r="P114" i="51"/>
  <c r="G152" i="51"/>
  <c r="J122" i="51"/>
  <c r="S158" i="51"/>
  <c r="AD120" i="51"/>
  <c r="P145" i="51"/>
  <c r="E99" i="51"/>
  <c r="Y93" i="51"/>
  <c r="AB147" i="51"/>
  <c r="K138" i="51"/>
  <c r="F108" i="51"/>
  <c r="AE140" i="51"/>
  <c r="R102" i="51"/>
  <c r="D159" i="51"/>
  <c r="Q113" i="51"/>
  <c r="X165" i="51"/>
  <c r="AC111" i="51"/>
  <c r="AC148" i="51"/>
  <c r="X94" i="51"/>
  <c r="F151" i="51"/>
  <c r="K121" i="51"/>
  <c r="R157" i="51"/>
  <c r="AE119" i="51"/>
  <c r="C164" i="51"/>
  <c r="N110" i="51"/>
  <c r="W162" i="51"/>
  <c r="Z116" i="51"/>
  <c r="Z131" i="51" s="1"/>
  <c r="L141" i="51"/>
  <c r="I103" i="51"/>
  <c r="AF135" i="51"/>
  <c r="U105" i="51"/>
  <c r="U129" i="51" s="1"/>
  <c r="I156" i="51"/>
  <c r="L118" i="51"/>
  <c r="M157" i="51"/>
  <c r="H119" i="51"/>
  <c r="D115" i="51"/>
  <c r="Q161" i="51"/>
  <c r="N93" i="51"/>
  <c r="C147" i="51"/>
  <c r="I139" i="51"/>
  <c r="L101" i="51"/>
  <c r="W147" i="51"/>
  <c r="Z93" i="51"/>
  <c r="AC161" i="51"/>
  <c r="X115" i="51"/>
  <c r="X128" i="51" s="1"/>
  <c r="R123" i="51"/>
  <c r="AE153" i="51"/>
  <c r="AE173" i="51" s="1"/>
  <c r="S135" i="51"/>
  <c r="AD105" i="51"/>
  <c r="AD130" i="51" s="1"/>
  <c r="Y143" i="51"/>
  <c r="Y171" i="51" s="1"/>
  <c r="AB97" i="51"/>
  <c r="AA165" i="51"/>
  <c r="V111" i="51"/>
  <c r="AG157" i="51"/>
  <c r="T119" i="51"/>
  <c r="X107" i="51"/>
  <c r="AC137" i="51"/>
  <c r="AE145" i="51"/>
  <c r="R99" i="51"/>
  <c r="W155" i="51"/>
  <c r="Z117" i="51"/>
  <c r="Z128" i="51" s="1"/>
  <c r="V103" i="51"/>
  <c r="AA141" i="51"/>
  <c r="AA171" i="51" s="1"/>
  <c r="AG149" i="51"/>
  <c r="T95" i="51"/>
  <c r="T130" i="51" s="1"/>
  <c r="S159" i="51"/>
  <c r="AD113" i="51"/>
  <c r="AB121" i="51"/>
  <c r="Y151" i="51"/>
  <c r="E151" i="51"/>
  <c r="P121" i="51"/>
  <c r="G159" i="51"/>
  <c r="J113" i="51"/>
  <c r="M149" i="51"/>
  <c r="H95" i="51"/>
  <c r="O141" i="51"/>
  <c r="B103" i="51"/>
  <c r="N117" i="51"/>
  <c r="C155" i="51"/>
  <c r="I163" i="51"/>
  <c r="L109" i="51"/>
  <c r="K145" i="51"/>
  <c r="F99" i="51"/>
  <c r="Q137" i="51"/>
  <c r="D107" i="51"/>
  <c r="E136" i="51"/>
  <c r="P106" i="51"/>
  <c r="J98" i="51"/>
  <c r="G144" i="51"/>
  <c r="M166" i="51"/>
  <c r="H112" i="51"/>
  <c r="C140" i="51"/>
  <c r="N102" i="51"/>
  <c r="I148" i="51"/>
  <c r="L94" i="51"/>
  <c r="F116" i="51"/>
  <c r="K162" i="51"/>
  <c r="X124" i="51"/>
  <c r="AC154" i="51"/>
  <c r="R116" i="51"/>
  <c r="AE162" i="51"/>
  <c r="U148" i="51"/>
  <c r="AF94" i="51"/>
  <c r="AF129" i="51" s="1"/>
  <c r="Z102" i="51"/>
  <c r="W140" i="51"/>
  <c r="W172" i="51" s="1"/>
  <c r="AA158" i="51"/>
  <c r="V120" i="51"/>
  <c r="V131" i="51" s="1"/>
  <c r="AG166" i="51"/>
  <c r="AG170" i="51" s="1"/>
  <c r="T112" i="51"/>
  <c r="S144" i="51"/>
  <c r="AD98" i="51"/>
  <c r="Y136" i="51"/>
  <c r="AB106" i="51"/>
  <c r="AG145" i="51"/>
  <c r="T99" i="51"/>
  <c r="S163" i="51"/>
  <c r="AD109" i="51"/>
  <c r="Y155" i="51"/>
  <c r="AB117" i="51"/>
  <c r="E155" i="51"/>
  <c r="P117" i="51"/>
  <c r="J109" i="51"/>
  <c r="G163" i="51"/>
  <c r="H99" i="51"/>
  <c r="H128" i="51" s="1"/>
  <c r="M145" i="51"/>
  <c r="V116" i="51"/>
  <c r="AA162" i="51"/>
  <c r="B149" i="51"/>
  <c r="O95" i="51"/>
  <c r="O131" i="51" s="1"/>
  <c r="V143" i="51"/>
  <c r="AA97" i="51"/>
  <c r="M156" i="51"/>
  <c r="H118" i="51"/>
  <c r="H129" i="51" s="1"/>
  <c r="T124" i="51"/>
  <c r="AG154" i="51"/>
  <c r="F53" i="51"/>
  <c r="N163" i="51"/>
  <c r="N172" i="51" s="1"/>
  <c r="C109" i="51"/>
  <c r="Z161" i="51"/>
  <c r="W115" i="51"/>
  <c r="I142" i="51"/>
  <c r="I170" i="51" s="1"/>
  <c r="L104" i="51"/>
  <c r="L155" i="51"/>
  <c r="I117" i="51"/>
  <c r="I129" i="51" s="1"/>
  <c r="AF153" i="51"/>
  <c r="U123" i="51"/>
  <c r="C150" i="51"/>
  <c r="N96" i="51"/>
  <c r="N131" i="51" s="1"/>
  <c r="Z98" i="51"/>
  <c r="W144" i="51"/>
  <c r="K107" i="51"/>
  <c r="F137" i="51"/>
  <c r="Q160" i="51"/>
  <c r="D114" i="51"/>
  <c r="Q141" i="51"/>
  <c r="D103" i="51"/>
  <c r="K157" i="51"/>
  <c r="K171" i="51" s="1"/>
  <c r="F119" i="51"/>
  <c r="Q165" i="51"/>
  <c r="D111" i="51"/>
  <c r="D130" i="51" s="1"/>
  <c r="AC165" i="51"/>
  <c r="X111" i="51"/>
  <c r="AG153" i="51"/>
  <c r="T123" i="51"/>
  <c r="AF122" i="51"/>
  <c r="U152" i="51"/>
  <c r="W99" i="51"/>
  <c r="Z145" i="51"/>
  <c r="C166" i="51"/>
  <c r="N112" i="51"/>
  <c r="N129" i="51" s="1"/>
  <c r="W160" i="51"/>
  <c r="Z114" i="51"/>
  <c r="L139" i="51"/>
  <c r="I101" i="51"/>
  <c r="I131" i="51" s="1"/>
  <c r="AF137" i="51"/>
  <c r="U107" i="51"/>
  <c r="AC150" i="51"/>
  <c r="X96" i="51"/>
  <c r="K123" i="51"/>
  <c r="F153" i="51"/>
  <c r="AE117" i="51"/>
  <c r="R155" i="51"/>
  <c r="K136" i="51"/>
  <c r="F106" i="51"/>
  <c r="AE142" i="51"/>
  <c r="R104" i="51"/>
  <c r="D161" i="51"/>
  <c r="Q115" i="51"/>
  <c r="AC109" i="51"/>
  <c r="X163" i="51"/>
  <c r="G154" i="51"/>
  <c r="J124" i="51"/>
  <c r="S156" i="51"/>
  <c r="AD118" i="51"/>
  <c r="Y164" i="51"/>
  <c r="AB110" i="51"/>
  <c r="E164" i="51"/>
  <c r="P110" i="51"/>
  <c r="P129" i="51" s="1"/>
  <c r="I152" i="51"/>
  <c r="L122" i="51"/>
  <c r="AF160" i="51"/>
  <c r="U114" i="51"/>
  <c r="Y118" i="51"/>
  <c r="AB156" i="51"/>
  <c r="AB173" i="51" s="1"/>
  <c r="G101" i="51"/>
  <c r="J139" i="51"/>
  <c r="AA150" i="51"/>
  <c r="V96" i="51"/>
  <c r="AG117" i="51"/>
  <c r="T155" i="51"/>
  <c r="H153" i="51"/>
  <c r="M123" i="51"/>
  <c r="AG142" i="51"/>
  <c r="T104" i="51"/>
  <c r="M136" i="51"/>
  <c r="H106" i="51"/>
  <c r="AD53" i="51"/>
  <c r="AA109" i="51"/>
  <c r="V163" i="51"/>
  <c r="O115" i="51"/>
  <c r="B161" i="51"/>
  <c r="M142" i="51"/>
  <c r="H104" i="51"/>
  <c r="AG136" i="51"/>
  <c r="T106" i="51"/>
  <c r="T129" i="51" s="1"/>
  <c r="O109" i="51"/>
  <c r="B163" i="51"/>
  <c r="V161" i="51"/>
  <c r="AA115" i="51"/>
  <c r="AA131" i="51" s="1"/>
  <c r="V98" i="51"/>
  <c r="AA144" i="51"/>
  <c r="AA172" i="51" s="1"/>
  <c r="H155" i="51"/>
  <c r="M117" i="51"/>
  <c r="P156" i="51"/>
  <c r="E118" i="51"/>
  <c r="I114" i="51"/>
  <c r="L160" i="51"/>
  <c r="M115" i="51"/>
  <c r="H161" i="51"/>
  <c r="D157" i="51"/>
  <c r="Q119" i="51"/>
  <c r="N135" i="51"/>
  <c r="C105" i="51"/>
  <c r="I97" i="51"/>
  <c r="L143" i="51"/>
  <c r="AF143" i="51"/>
  <c r="U97" i="51"/>
  <c r="Z135" i="51"/>
  <c r="W105" i="51"/>
  <c r="X157" i="51"/>
  <c r="X170" i="51" s="1"/>
  <c r="AC119" i="51"/>
  <c r="AD147" i="51"/>
  <c r="AD172" i="51" s="1"/>
  <c r="S93" i="51"/>
  <c r="Y101" i="51"/>
  <c r="Y129" i="51" s="1"/>
  <c r="AB139" i="51"/>
  <c r="V153" i="51"/>
  <c r="AA123" i="51"/>
  <c r="X149" i="51"/>
  <c r="AC95" i="51"/>
  <c r="AF151" i="51"/>
  <c r="U121" i="51"/>
  <c r="U131" i="51" s="1"/>
  <c r="Z159" i="51"/>
  <c r="Z170" i="51" s="1"/>
  <c r="W113" i="51"/>
  <c r="V145" i="51"/>
  <c r="AA99" i="51"/>
  <c r="AA129" i="51" s="1"/>
  <c r="AD155" i="51"/>
  <c r="S117" i="51"/>
  <c r="Y109" i="51"/>
  <c r="AB163" i="51"/>
  <c r="P163" i="51"/>
  <c r="E109" i="51"/>
  <c r="J155" i="51"/>
  <c r="G117" i="51"/>
  <c r="H137" i="51"/>
  <c r="M107" i="51"/>
  <c r="O99" i="51"/>
  <c r="B145" i="51"/>
  <c r="N159" i="51"/>
  <c r="C113" i="51"/>
  <c r="L151" i="51"/>
  <c r="I121" i="51"/>
  <c r="F141" i="51"/>
  <c r="K103" i="51"/>
  <c r="D149" i="51"/>
  <c r="Q95" i="51"/>
  <c r="P148" i="51"/>
  <c r="E94" i="51"/>
  <c r="J140" i="51"/>
  <c r="G102" i="51"/>
  <c r="H154" i="51"/>
  <c r="M124" i="51"/>
  <c r="O116" i="51"/>
  <c r="B162" i="51"/>
  <c r="I106" i="51"/>
  <c r="L136" i="51"/>
  <c r="F158" i="51"/>
  <c r="K120" i="51"/>
  <c r="D166" i="51"/>
  <c r="Q112" i="51"/>
  <c r="X166" i="51"/>
  <c r="AC112" i="51"/>
  <c r="R158" i="51"/>
  <c r="AE120" i="51"/>
  <c r="AF136" i="51"/>
  <c r="AF171" i="51" s="1"/>
  <c r="U106" i="51"/>
  <c r="Z144" i="51"/>
  <c r="W98" i="51"/>
  <c r="W130" i="51" s="1"/>
  <c r="V162" i="51"/>
  <c r="V173" i="51" s="1"/>
  <c r="AA116" i="51"/>
  <c r="AG124" i="51"/>
  <c r="AG128" i="51" s="1"/>
  <c r="T154" i="51"/>
  <c r="AD140" i="51"/>
  <c r="S102" i="51"/>
  <c r="AB148" i="51"/>
  <c r="Y94" i="51"/>
  <c r="B13" i="51"/>
  <c r="AG20" i="51"/>
  <c r="AA19" i="51"/>
  <c r="V57" i="51"/>
  <c r="P31" i="51"/>
  <c r="E77" i="51"/>
  <c r="AE15" i="51"/>
  <c r="R61" i="51"/>
  <c r="Z27" i="51"/>
  <c r="W81" i="51"/>
  <c r="Q26" i="51"/>
  <c r="D80" i="51"/>
  <c r="D87" i="51" s="1"/>
  <c r="K34" i="51"/>
  <c r="K46" i="51" s="1"/>
  <c r="C100" i="51"/>
  <c r="F72" i="51"/>
  <c r="AC17" i="51"/>
  <c r="X55" i="51"/>
  <c r="J16" i="51"/>
  <c r="J47" i="51" s="1"/>
  <c r="G62" i="51"/>
  <c r="B118" i="51"/>
  <c r="L12" i="51"/>
  <c r="I66" i="51"/>
  <c r="D122" i="51"/>
  <c r="D129" i="51" s="1"/>
  <c r="M36" i="51"/>
  <c r="M46" i="51" s="1"/>
  <c r="H74" i="51"/>
  <c r="B9" i="51"/>
  <c r="O63" i="51"/>
  <c r="M13" i="51"/>
  <c r="M47" i="51" s="1"/>
  <c r="H59" i="51"/>
  <c r="Y12" i="51"/>
  <c r="AB66" i="51"/>
  <c r="AC23" i="51"/>
  <c r="X53" i="51"/>
  <c r="I31" i="51"/>
  <c r="L77" i="51"/>
  <c r="L88" i="51" s="1"/>
  <c r="B40" i="51"/>
  <c r="O70" i="51"/>
  <c r="AC32" i="51"/>
  <c r="X78" i="51"/>
  <c r="AF20" i="51"/>
  <c r="U58" i="51"/>
  <c r="K17" i="51"/>
  <c r="F55" i="51"/>
  <c r="F86" i="51" s="1"/>
  <c r="AG19" i="51"/>
  <c r="T57" i="51"/>
  <c r="E29" i="51"/>
  <c r="P75" i="51"/>
  <c r="Y19" i="51"/>
  <c r="AG113" i="51"/>
  <c r="AB57" i="51"/>
  <c r="G13" i="51"/>
  <c r="J59" i="51"/>
  <c r="J86" i="51" s="1"/>
  <c r="P40" i="51"/>
  <c r="E70" i="51"/>
  <c r="E88" i="51" s="1"/>
  <c r="AB34" i="51"/>
  <c r="Y72" i="51"/>
  <c r="B18" i="51"/>
  <c r="O56" i="51"/>
  <c r="AA37" i="51"/>
  <c r="V67" i="51"/>
  <c r="C17" i="51"/>
  <c r="N55" i="51"/>
  <c r="I9" i="51"/>
  <c r="L63" i="51"/>
  <c r="Y21" i="51"/>
  <c r="AB51" i="51"/>
  <c r="AG111" i="51"/>
  <c r="AC24" i="51"/>
  <c r="X54" i="51"/>
  <c r="AG12" i="51"/>
  <c r="T66" i="51"/>
  <c r="AA29" i="51"/>
  <c r="V75" i="51"/>
  <c r="G70" i="51"/>
  <c r="B94" i="51"/>
  <c r="AD34" i="51"/>
  <c r="S72" i="51"/>
  <c r="E13" i="51"/>
  <c r="P59" i="51"/>
  <c r="Y11" i="51"/>
  <c r="AB65" i="51"/>
  <c r="P32" i="51"/>
  <c r="E78" i="51"/>
  <c r="AB26" i="51"/>
  <c r="Y80" i="51"/>
  <c r="G21" i="51"/>
  <c r="J51" i="51"/>
  <c r="S19" i="51"/>
  <c r="AD57" i="51"/>
  <c r="AB32" i="51"/>
  <c r="Y78" i="51"/>
  <c r="P26" i="51"/>
  <c r="P45" i="51" s="1"/>
  <c r="E80" i="51"/>
  <c r="S21" i="51"/>
  <c r="AD51" i="51"/>
  <c r="AD40" i="51"/>
  <c r="S70" i="51"/>
  <c r="J34" i="51"/>
  <c r="B100" i="51"/>
  <c r="G72" i="51"/>
  <c r="G88" i="51" s="1"/>
  <c r="Y13" i="51"/>
  <c r="AB59" i="51"/>
  <c r="M12" i="51"/>
  <c r="H66" i="51"/>
  <c r="Q24" i="51"/>
  <c r="Q44" i="51" s="1"/>
  <c r="D54" i="51"/>
  <c r="X16" i="51"/>
  <c r="AC62" i="51"/>
  <c r="AC88" i="51" s="1"/>
  <c r="T20" i="51"/>
  <c r="AG58" i="51"/>
  <c r="H20" i="51"/>
  <c r="M58" i="51"/>
  <c r="V14" i="51"/>
  <c r="AA60" i="51"/>
  <c r="AA88" i="51" s="1"/>
  <c r="M33" i="51"/>
  <c r="H71" i="51"/>
  <c r="AG39" i="51"/>
  <c r="T69" i="51"/>
  <c r="T86" i="51" s="1"/>
  <c r="Z32" i="51"/>
  <c r="Z47" i="51" s="1"/>
  <c r="W78" i="51"/>
  <c r="I19" i="51"/>
  <c r="L57" i="51"/>
  <c r="U21" i="51"/>
  <c r="U45" i="51" s="1"/>
  <c r="AF51" i="51"/>
  <c r="L34" i="51"/>
  <c r="D100" i="51"/>
  <c r="I72" i="51"/>
  <c r="AF40" i="51"/>
  <c r="U70" i="51"/>
  <c r="U86" i="51" s="1"/>
  <c r="C11" i="51"/>
  <c r="N65" i="51"/>
  <c r="W13" i="51"/>
  <c r="Z59" i="51"/>
  <c r="Z88" i="51" s="1"/>
  <c r="F24" i="51"/>
  <c r="K54" i="51"/>
  <c r="R18" i="51"/>
  <c r="AE56" i="51"/>
  <c r="Q29" i="51"/>
  <c r="D75" i="51"/>
  <c r="AC27" i="51"/>
  <c r="X81" i="51"/>
  <c r="D16" i="51"/>
  <c r="Q62" i="51"/>
  <c r="P13" i="51"/>
  <c r="E59" i="51"/>
  <c r="L17" i="51"/>
  <c r="I55" i="51"/>
  <c r="F39" i="51"/>
  <c r="K69" i="51"/>
  <c r="D31" i="51"/>
  <c r="Q77" i="51"/>
  <c r="X31" i="51"/>
  <c r="X44" i="51" s="1"/>
  <c r="AF101" i="51"/>
  <c r="AC77" i="51"/>
  <c r="R39" i="51"/>
  <c r="AE69" i="51"/>
  <c r="AE89" i="51" s="1"/>
  <c r="AF17" i="51"/>
  <c r="U55" i="51"/>
  <c r="V27" i="51"/>
  <c r="AA81" i="51"/>
  <c r="AD21" i="51"/>
  <c r="AD46" i="51" s="1"/>
  <c r="S51" i="51"/>
  <c r="AB13" i="51"/>
  <c r="Y59" i="51"/>
  <c r="Y87" i="51" s="1"/>
  <c r="AF25" i="51"/>
  <c r="U79" i="51"/>
  <c r="U89" i="51" s="1"/>
  <c r="Z33" i="51"/>
  <c r="Z44" i="51" s="1"/>
  <c r="W71" i="51"/>
  <c r="X23" i="51"/>
  <c r="AF109" i="51"/>
  <c r="AC53" i="51"/>
  <c r="R15" i="51"/>
  <c r="AE61" i="51"/>
  <c r="AD29" i="51"/>
  <c r="S75" i="51"/>
  <c r="AB37" i="51"/>
  <c r="Y67" i="51"/>
  <c r="V19" i="51"/>
  <c r="AA57" i="51"/>
  <c r="AA87" i="51" s="1"/>
  <c r="H11" i="51"/>
  <c r="M65" i="51"/>
  <c r="B19" i="51"/>
  <c r="O57" i="51"/>
  <c r="P37" i="51"/>
  <c r="E67" i="51"/>
  <c r="J29" i="51"/>
  <c r="G75" i="51"/>
  <c r="D23" i="51"/>
  <c r="Q53" i="51"/>
  <c r="N33" i="51"/>
  <c r="C71" i="51"/>
  <c r="L25" i="51"/>
  <c r="I79" i="51"/>
  <c r="H28" i="51"/>
  <c r="M82" i="51"/>
  <c r="O74" i="51"/>
  <c r="B36" i="51"/>
  <c r="P22" i="51"/>
  <c r="E52" i="51"/>
  <c r="J14" i="51"/>
  <c r="B120" i="51"/>
  <c r="G60" i="51"/>
  <c r="F32" i="51"/>
  <c r="K78" i="51"/>
  <c r="D40" i="51"/>
  <c r="Q70" i="51"/>
  <c r="L10" i="51"/>
  <c r="D124" i="51"/>
  <c r="I64" i="51"/>
  <c r="AF10" i="51"/>
  <c r="AF45" i="51" s="1"/>
  <c r="U64" i="51"/>
  <c r="Z18" i="51"/>
  <c r="W56" i="51"/>
  <c r="W88" i="51" s="1"/>
  <c r="X40" i="51"/>
  <c r="AC70" i="51"/>
  <c r="R32" i="51"/>
  <c r="AE78" i="51"/>
  <c r="AD14" i="51"/>
  <c r="S60" i="51"/>
  <c r="AB22" i="51"/>
  <c r="Y52" i="51"/>
  <c r="V36" i="51"/>
  <c r="V47" i="51" s="1"/>
  <c r="AA74" i="51"/>
  <c r="T28" i="51"/>
  <c r="AG82" i="51"/>
  <c r="AG86" i="51" s="1"/>
  <c r="AG29" i="51"/>
  <c r="D28" i="51"/>
  <c r="Q82" i="51"/>
  <c r="Q88" i="51" s="1"/>
  <c r="B23" i="51"/>
  <c r="O53" i="51"/>
  <c r="O89" i="51" s="1"/>
  <c r="AD18" i="51"/>
  <c r="S56" i="51"/>
  <c r="S35" i="51"/>
  <c r="AD73" i="51"/>
  <c r="AB10" i="51"/>
  <c r="Y64" i="51"/>
  <c r="AE17" i="51"/>
  <c r="R55" i="51"/>
  <c r="Q15" i="51"/>
  <c r="D61" i="51"/>
  <c r="R36" i="51"/>
  <c r="AE74" i="51"/>
  <c r="L20" i="51"/>
  <c r="I58" i="51"/>
  <c r="I86" i="51" s="1"/>
  <c r="N13" i="51"/>
  <c r="C59" i="51"/>
  <c r="L21" i="51"/>
  <c r="I51" i="51"/>
  <c r="X12" i="51"/>
  <c r="AC66" i="51"/>
  <c r="AE33" i="51"/>
  <c r="R71" i="51"/>
  <c r="R20" i="51"/>
  <c r="AE58" i="51"/>
  <c r="AC25" i="51"/>
  <c r="X79" i="51"/>
  <c r="AF38" i="51"/>
  <c r="U68" i="51"/>
  <c r="C9" i="51"/>
  <c r="N63" i="51"/>
  <c r="N86" i="51" s="1"/>
  <c r="I17" i="51"/>
  <c r="I47" i="51" s="1"/>
  <c r="L55" i="51"/>
  <c r="B10" i="51"/>
  <c r="O64" i="51"/>
  <c r="O86" i="51" s="1"/>
  <c r="T24" i="51"/>
  <c r="AG54" i="51"/>
  <c r="D12" i="51"/>
  <c r="Q66" i="51"/>
  <c r="Q86" i="51" s="1"/>
  <c r="AC20" i="51"/>
  <c r="AC46" i="51" s="1"/>
  <c r="X58" i="51"/>
  <c r="AG16" i="51"/>
  <c r="T62" i="51"/>
  <c r="J36" i="51"/>
  <c r="G74" i="51"/>
  <c r="B98" i="51"/>
  <c r="P30" i="51"/>
  <c r="E76" i="51"/>
  <c r="G23" i="51"/>
  <c r="J53" i="51"/>
  <c r="J38" i="51"/>
  <c r="B96" i="51"/>
  <c r="G68" i="51"/>
  <c r="E15" i="51"/>
  <c r="P61" i="51"/>
  <c r="M16" i="51"/>
  <c r="H62" i="51"/>
  <c r="Q20" i="51"/>
  <c r="D58" i="51"/>
  <c r="E17" i="51"/>
  <c r="P55" i="51"/>
  <c r="I13" i="51"/>
  <c r="L59" i="51"/>
  <c r="K27" i="51"/>
  <c r="F81" i="51"/>
  <c r="AC35" i="51"/>
  <c r="X73" i="51"/>
  <c r="X86" i="51" s="1"/>
  <c r="AA39" i="51"/>
  <c r="V69" i="51"/>
  <c r="S9" i="51"/>
  <c r="AD63" i="51"/>
  <c r="AD88" i="51" s="1"/>
  <c r="AC11" i="51"/>
  <c r="X65" i="51"/>
  <c r="S33" i="51"/>
  <c r="AD71" i="51"/>
  <c r="AA15" i="51"/>
  <c r="AA45" i="51" s="1"/>
  <c r="V61" i="51"/>
  <c r="M23" i="51"/>
  <c r="H53" i="51"/>
  <c r="O15" i="51"/>
  <c r="B61" i="51"/>
  <c r="G33" i="51"/>
  <c r="J71" i="51"/>
  <c r="Q11" i="51"/>
  <c r="D65" i="51"/>
  <c r="M40" i="51"/>
  <c r="H70" i="51"/>
  <c r="G18" i="51"/>
  <c r="J56" i="51"/>
  <c r="C14" i="51"/>
  <c r="N60" i="51"/>
  <c r="AC28" i="51"/>
  <c r="X82" i="51"/>
  <c r="AG40" i="51"/>
  <c r="AG44" i="51" s="1"/>
  <c r="T70" i="51"/>
  <c r="W16" i="51"/>
  <c r="Z62" i="51"/>
  <c r="U31" i="51"/>
  <c r="AF77" i="51"/>
  <c r="AB31" i="51"/>
  <c r="Y77" i="51"/>
  <c r="P25" i="51"/>
  <c r="E79" i="51"/>
  <c r="G29" i="51"/>
  <c r="J75" i="51"/>
  <c r="J88" i="51" s="1"/>
  <c r="J33" i="51"/>
  <c r="J46" i="51" s="1"/>
  <c r="G71" i="51"/>
  <c r="B99" i="51"/>
  <c r="T17" i="51"/>
  <c r="AG55" i="51"/>
  <c r="V9" i="51"/>
  <c r="AA63" i="51"/>
  <c r="I39" i="51"/>
  <c r="L69" i="51"/>
  <c r="W25" i="51"/>
  <c r="Z79" i="51"/>
  <c r="AE107" i="51"/>
  <c r="Q40" i="51"/>
  <c r="Q46" i="51" s="1"/>
  <c r="D70" i="51"/>
  <c r="E27" i="51"/>
  <c r="P81" i="51"/>
  <c r="P88" i="51" s="1"/>
  <c r="O13" i="51"/>
  <c r="B59" i="51"/>
  <c r="M21" i="51"/>
  <c r="H51" i="51"/>
  <c r="AG21" i="51"/>
  <c r="T51" i="51"/>
  <c r="AA13" i="51"/>
  <c r="V59" i="51"/>
  <c r="Y27" i="51"/>
  <c r="AG105" i="51"/>
  <c r="AB81" i="51"/>
  <c r="W23" i="51"/>
  <c r="AE109" i="51"/>
  <c r="Z53" i="51"/>
  <c r="I15" i="51"/>
  <c r="L61" i="51"/>
  <c r="L86" i="51" s="1"/>
  <c r="N11" i="51"/>
  <c r="C65" i="51"/>
  <c r="C89" i="51" s="1"/>
  <c r="Z13" i="51"/>
  <c r="W59" i="51"/>
  <c r="I34" i="51"/>
  <c r="L72" i="51"/>
  <c r="L87" i="51" s="1"/>
  <c r="B25" i="51"/>
  <c r="B46" i="51" s="1"/>
  <c r="O79" i="51"/>
  <c r="V31" i="51"/>
  <c r="AA77" i="51"/>
  <c r="M20" i="51"/>
  <c r="M44" i="51" s="1"/>
  <c r="H58" i="51"/>
  <c r="AG22" i="51"/>
  <c r="T52" i="51"/>
  <c r="H33" i="51"/>
  <c r="M71" i="51"/>
  <c r="M87" i="51" s="1"/>
  <c r="O12" i="51"/>
  <c r="B66" i="51"/>
  <c r="AA14" i="51"/>
  <c r="V60" i="51"/>
  <c r="J23" i="51"/>
  <c r="G53" i="51"/>
  <c r="AD17" i="51"/>
  <c r="S55" i="51"/>
  <c r="E30" i="51"/>
  <c r="P76" i="51"/>
  <c r="Y28" i="51"/>
  <c r="AG106" i="51"/>
  <c r="AB82" i="51"/>
  <c r="E19" i="51"/>
  <c r="P57" i="51"/>
  <c r="M14" i="51"/>
  <c r="H60" i="51"/>
  <c r="H89" i="51" s="1"/>
  <c r="AG14" i="51"/>
  <c r="T60" i="51"/>
  <c r="AC18" i="51"/>
  <c r="X56" i="51"/>
  <c r="D10" i="51"/>
  <c r="Q64" i="51"/>
  <c r="AE37" i="51"/>
  <c r="R67" i="51"/>
  <c r="R86" i="51" s="1"/>
  <c r="K35" i="51"/>
  <c r="F73" i="51"/>
  <c r="C97" i="51"/>
  <c r="R24" i="51"/>
  <c r="R45" i="51" s="1"/>
  <c r="AE54" i="51"/>
  <c r="F18" i="51"/>
  <c r="K56" i="51"/>
  <c r="AC29" i="51"/>
  <c r="AC47" i="51" s="1"/>
  <c r="X75" i="51"/>
  <c r="Q27" i="51"/>
  <c r="D81" i="51"/>
  <c r="AF34" i="51"/>
  <c r="U72" i="51"/>
  <c r="L40" i="51"/>
  <c r="I70" i="51"/>
  <c r="D94" i="51"/>
  <c r="W11" i="51"/>
  <c r="Z65" i="51"/>
  <c r="C13" i="51"/>
  <c r="N59" i="51"/>
  <c r="Z26" i="51"/>
  <c r="W80" i="51"/>
  <c r="U19" i="51"/>
  <c r="AF57" i="51"/>
  <c r="I21" i="51"/>
  <c r="L51" i="51"/>
  <c r="B14" i="51"/>
  <c r="O60" i="51"/>
  <c r="H22" i="51"/>
  <c r="M52" i="51"/>
  <c r="T22" i="51"/>
  <c r="T45" i="51" s="1"/>
  <c r="AG52" i="51"/>
  <c r="X10" i="51"/>
  <c r="AC64" i="51"/>
  <c r="AB11" i="51"/>
  <c r="Y65" i="51"/>
  <c r="AF23" i="51"/>
  <c r="AF46" i="51" s="1"/>
  <c r="U53" i="51"/>
  <c r="R33" i="51"/>
  <c r="AE71" i="51"/>
  <c r="X25" i="51"/>
  <c r="AC79" i="51"/>
  <c r="AF107" i="51"/>
  <c r="AF130" i="51" s="1"/>
  <c r="D25" i="51"/>
  <c r="Q79" i="51"/>
  <c r="F33" i="51"/>
  <c r="K71" i="51"/>
  <c r="L23" i="51"/>
  <c r="I53" i="51"/>
  <c r="N15" i="51"/>
  <c r="C61" i="51"/>
  <c r="B29" i="51"/>
  <c r="O75" i="51"/>
  <c r="H37" i="51"/>
  <c r="M67" i="51"/>
  <c r="J19" i="51"/>
  <c r="G57" i="51"/>
  <c r="P11" i="51"/>
  <c r="E65" i="51"/>
  <c r="L31" i="51"/>
  <c r="I77" i="51"/>
  <c r="N39" i="51"/>
  <c r="C69" i="51"/>
  <c r="D17" i="51"/>
  <c r="Q55" i="51"/>
  <c r="F9" i="51"/>
  <c r="K63" i="51"/>
  <c r="J27" i="51"/>
  <c r="G81" i="51"/>
  <c r="P35" i="51"/>
  <c r="E73" i="51"/>
  <c r="B21" i="51"/>
  <c r="O51" i="51"/>
  <c r="H13" i="51"/>
  <c r="M59" i="51"/>
  <c r="V21" i="51"/>
  <c r="AA51" i="51"/>
  <c r="AB35" i="51"/>
  <c r="AB44" i="51" s="1"/>
  <c r="Y73" i="51"/>
  <c r="AD27" i="51"/>
  <c r="S81" i="51"/>
  <c r="S89" i="51" s="1"/>
  <c r="R9" i="51"/>
  <c r="R46" i="51" s="1"/>
  <c r="AE63" i="51"/>
  <c r="X17" i="51"/>
  <c r="AC55" i="51"/>
  <c r="AC87" i="51" s="1"/>
  <c r="AF115" i="51"/>
  <c r="Z39" i="51"/>
  <c r="W69" i="51"/>
  <c r="AF31" i="51"/>
  <c r="U77" i="51"/>
  <c r="T30" i="51"/>
  <c r="AG76" i="51"/>
  <c r="V38" i="51"/>
  <c r="AA68" i="51"/>
  <c r="AB20" i="51"/>
  <c r="Y58" i="51"/>
  <c r="Y88" i="51" s="1"/>
  <c r="AD12" i="51"/>
  <c r="AD45" i="51" s="1"/>
  <c r="S66" i="51"/>
  <c r="R26" i="51"/>
  <c r="AE80" i="51"/>
  <c r="AE86" i="51" s="1"/>
  <c r="X34" i="51"/>
  <c r="X47" i="51" s="1"/>
  <c r="AC72" i="51"/>
  <c r="Z24" i="51"/>
  <c r="W54" i="51"/>
  <c r="AF16" i="51"/>
  <c r="U62" i="51"/>
  <c r="L16" i="51"/>
  <c r="I62" i="51"/>
  <c r="D118" i="51"/>
  <c r="D34" i="51"/>
  <c r="Q72" i="51"/>
  <c r="F26" i="51"/>
  <c r="K80" i="51"/>
  <c r="J12" i="51"/>
  <c r="G66" i="51"/>
  <c r="B122" i="51"/>
  <c r="P20" i="51"/>
  <c r="E58" i="51"/>
  <c r="B38" i="51"/>
  <c r="O68" i="51"/>
  <c r="H30" i="51"/>
  <c r="M76" i="51"/>
  <c r="AD16" i="51"/>
  <c r="S62" i="51"/>
  <c r="AF14" i="51"/>
  <c r="U60" i="51"/>
  <c r="I25" i="51"/>
  <c r="L79" i="51"/>
  <c r="M38" i="51"/>
  <c r="H68" i="51"/>
  <c r="AF29" i="51"/>
  <c r="U75" i="51"/>
  <c r="Z12" i="51"/>
  <c r="W66" i="51"/>
  <c r="D21" i="51"/>
  <c r="Q51" i="51"/>
  <c r="AA11" i="51"/>
  <c r="V65" i="51"/>
  <c r="O11" i="51"/>
  <c r="O47" i="51" s="1"/>
  <c r="B65" i="51"/>
  <c r="E21" i="51"/>
  <c r="E47" i="51" s="1"/>
  <c r="P51" i="51"/>
  <c r="AD26" i="51"/>
  <c r="S80" i="51"/>
  <c r="V24" i="51"/>
  <c r="AA54" i="51"/>
  <c r="H10" i="51"/>
  <c r="M64" i="51"/>
  <c r="G19" i="51"/>
  <c r="G47" i="51" s="1"/>
  <c r="J57" i="51"/>
  <c r="Z9" i="51"/>
  <c r="W63" i="51"/>
  <c r="G22" i="51"/>
  <c r="J52" i="51"/>
  <c r="AF35" i="51"/>
  <c r="U73" i="51"/>
  <c r="F36" i="51"/>
  <c r="F45" i="51" s="1"/>
  <c r="K74" i="51"/>
  <c r="V23" i="51"/>
  <c r="AA53" i="51"/>
  <c r="P33" i="51"/>
  <c r="E71" i="51"/>
  <c r="X28" i="51"/>
  <c r="AF106" i="51"/>
  <c r="AC82" i="51"/>
  <c r="F38" i="51"/>
  <c r="K68" i="51"/>
  <c r="W31" i="51"/>
  <c r="Z77" i="51"/>
  <c r="AE101" i="51"/>
  <c r="AF21" i="51"/>
  <c r="U51" i="51"/>
  <c r="K39" i="51"/>
  <c r="F69" i="51"/>
  <c r="C93" i="51"/>
  <c r="F22" i="51"/>
  <c r="K52" i="51"/>
  <c r="Q31" i="51"/>
  <c r="D77" i="51"/>
  <c r="L36" i="51"/>
  <c r="D98" i="51"/>
  <c r="I74" i="51"/>
  <c r="I88" i="51" s="1"/>
  <c r="W15" i="51"/>
  <c r="Z61" i="51"/>
  <c r="Z30" i="51"/>
  <c r="W76" i="51"/>
  <c r="U23" i="51"/>
  <c r="AF53" i="51"/>
  <c r="H24" i="51"/>
  <c r="M54" i="51"/>
  <c r="AD38" i="51"/>
  <c r="S68" i="51"/>
  <c r="S86" i="51" s="1"/>
  <c r="Y15" i="51"/>
  <c r="AB61" i="51"/>
  <c r="AB88" i="51" s="1"/>
  <c r="E9" i="51"/>
  <c r="P63" i="51"/>
  <c r="AB30" i="51"/>
  <c r="AB47" i="51" s="1"/>
  <c r="Y76" i="51"/>
  <c r="P28" i="51"/>
  <c r="E82" i="51"/>
  <c r="G17" i="51"/>
  <c r="J55" i="51"/>
  <c r="AB28" i="51"/>
  <c r="Y82" i="51"/>
  <c r="S17" i="51"/>
  <c r="AD55" i="51"/>
  <c r="AD36" i="51"/>
  <c r="S74" i="51"/>
  <c r="Q35" i="51"/>
  <c r="D73" i="51"/>
  <c r="AE27" i="51"/>
  <c r="AE47" i="51" s="1"/>
  <c r="R81" i="51"/>
  <c r="W21" i="51"/>
  <c r="Z51" i="51"/>
  <c r="AE111" i="51"/>
  <c r="AE131" i="51" s="1"/>
  <c r="AG31" i="51"/>
  <c r="T77" i="51"/>
  <c r="Y17" i="51"/>
  <c r="Y45" i="51" s="1"/>
  <c r="AB55" i="51"/>
  <c r="AG115" i="51"/>
  <c r="W29" i="51"/>
  <c r="Z75" i="51"/>
  <c r="Z86" i="51" s="1"/>
  <c r="AE103" i="51"/>
  <c r="AE19" i="51"/>
  <c r="R57" i="51"/>
  <c r="Y25" i="51"/>
  <c r="AB79" i="51"/>
  <c r="AG107" i="51"/>
  <c r="AG23" i="51"/>
  <c r="T53" i="51"/>
  <c r="T88" i="51" s="1"/>
  <c r="E25" i="51"/>
  <c r="P79" i="51"/>
  <c r="K19" i="51"/>
  <c r="F57" i="51"/>
  <c r="C29" i="51"/>
  <c r="N75" i="51"/>
  <c r="I37" i="51"/>
  <c r="L67" i="51"/>
  <c r="Q28" i="51"/>
  <c r="D82" i="51"/>
  <c r="U22" i="51"/>
  <c r="AF52" i="51"/>
  <c r="AF87" i="51" s="1"/>
  <c r="AE36" i="51"/>
  <c r="R74" i="51"/>
  <c r="Y10" i="51"/>
  <c r="AB64" i="51"/>
  <c r="F28" i="51"/>
  <c r="K82" i="51"/>
  <c r="F19" i="51"/>
  <c r="K57" i="51"/>
  <c r="K89" i="51" s="1"/>
  <c r="AD10" i="51"/>
  <c r="S64" i="51"/>
  <c r="Y14" i="51"/>
  <c r="AB60" i="51"/>
  <c r="V40" i="51"/>
  <c r="AA70" i="51"/>
  <c r="AG13" i="51"/>
  <c r="T59" i="51"/>
  <c r="T23" i="51"/>
  <c r="AG53" i="51"/>
  <c r="C31" i="51"/>
  <c r="N77" i="51"/>
  <c r="E22" i="51"/>
  <c r="P52" i="51"/>
  <c r="P89" i="51" s="1"/>
  <c r="Y29" i="51"/>
  <c r="AG103" i="51"/>
  <c r="AB75" i="51"/>
  <c r="M19" i="51"/>
  <c r="H57" i="51"/>
  <c r="J32" i="51"/>
  <c r="J45" i="51" s="1"/>
  <c r="G78" i="51"/>
  <c r="S11" i="51"/>
  <c r="AD65" i="51"/>
  <c r="M27" i="51"/>
  <c r="H81" i="51"/>
  <c r="O35" i="51"/>
  <c r="B73" i="51"/>
  <c r="O66" i="51"/>
  <c r="B12" i="51"/>
  <c r="F15" i="51"/>
  <c r="K61" i="51"/>
  <c r="V15" i="51"/>
  <c r="AA61" i="51"/>
  <c r="D13" i="51"/>
  <c r="Q59" i="51"/>
  <c r="W24" i="51"/>
  <c r="AE110" i="51"/>
  <c r="Z54" i="51"/>
  <c r="AE23" i="51"/>
  <c r="R53" i="51"/>
  <c r="AB33" i="51"/>
  <c r="Y71" i="51"/>
  <c r="H15" i="51"/>
  <c r="H44" i="51" s="1"/>
  <c r="M61" i="51"/>
  <c r="G37" i="51"/>
  <c r="J67" i="51"/>
  <c r="P16" i="51"/>
  <c r="E62" i="51"/>
  <c r="D30" i="51"/>
  <c r="Q76" i="51"/>
  <c r="AC9" i="51"/>
  <c r="X63" i="51"/>
  <c r="C25" i="51"/>
  <c r="N79" i="51"/>
  <c r="N88" i="51" s="1"/>
  <c r="L29" i="51"/>
  <c r="I75" i="51"/>
  <c r="I87" i="51" s="1"/>
  <c r="AB9" i="51"/>
  <c r="Y63" i="51"/>
  <c r="V16" i="51"/>
  <c r="AA62" i="51"/>
  <c r="E10" i="51"/>
  <c r="P64" i="51"/>
  <c r="K36" i="51"/>
  <c r="C98" i="51"/>
  <c r="F74" i="51"/>
  <c r="I22" i="51"/>
  <c r="L52" i="51"/>
  <c r="W14" i="51"/>
  <c r="W46" i="51" s="1"/>
  <c r="Z60" i="51"/>
  <c r="S18" i="51"/>
  <c r="AD56" i="51"/>
  <c r="AA32" i="51"/>
  <c r="V78" i="51"/>
  <c r="V89" i="51" s="1"/>
  <c r="G27" i="51"/>
  <c r="J81" i="51"/>
  <c r="Y37" i="51"/>
  <c r="AB67" i="51"/>
  <c r="AE34" i="51"/>
  <c r="R72" i="51"/>
  <c r="AC26" i="51"/>
  <c r="X80" i="51"/>
  <c r="I18" i="51"/>
  <c r="L56" i="51"/>
  <c r="L89" i="51" s="1"/>
  <c r="Z29" i="51"/>
  <c r="W75" i="51"/>
  <c r="D38" i="51"/>
  <c r="D45" i="51" s="1"/>
  <c r="Q68" i="51"/>
  <c r="X36" i="51"/>
  <c r="AC74" i="51"/>
  <c r="U25" i="51"/>
  <c r="AF79" i="51"/>
  <c r="H23" i="51"/>
  <c r="M53" i="51"/>
  <c r="AA21" i="51"/>
  <c r="V51" i="51"/>
  <c r="G14" i="51"/>
  <c r="G44" i="51" s="1"/>
  <c r="J60" i="51"/>
  <c r="S14" i="51"/>
  <c r="AD60" i="51"/>
  <c r="W18" i="51"/>
  <c r="Z56" i="51"/>
  <c r="AE116" i="51"/>
  <c r="K18" i="51"/>
  <c r="K44" i="51" s="1"/>
  <c r="F56" i="51"/>
  <c r="K24" i="51"/>
  <c r="F54" i="51"/>
  <c r="R35" i="51"/>
  <c r="AE73" i="51"/>
  <c r="C26" i="51"/>
  <c r="C46" i="51" s="1"/>
  <c r="N80" i="51"/>
  <c r="M35" i="51"/>
  <c r="H73" i="51"/>
  <c r="H88" i="51" s="1"/>
  <c r="W40" i="51"/>
  <c r="Z70" i="51"/>
  <c r="X35" i="51"/>
  <c r="AC73" i="51"/>
  <c r="AE39" i="51"/>
  <c r="R69" i="51"/>
  <c r="H27" i="51"/>
  <c r="M81" i="51"/>
  <c r="R31" i="51"/>
  <c r="AE77" i="51"/>
  <c r="S15" i="51"/>
  <c r="AD61" i="51"/>
  <c r="P36" i="51"/>
  <c r="E74" i="51"/>
  <c r="V20" i="51"/>
  <c r="V45" i="51" s="1"/>
  <c r="AA58" i="51"/>
  <c r="C21" i="51"/>
  <c r="N51" i="51"/>
  <c r="N34" i="51"/>
  <c r="C72" i="51"/>
  <c r="F40" i="51"/>
  <c r="K70" i="51"/>
  <c r="R40" i="51"/>
  <c r="R47" i="51" s="1"/>
  <c r="AE70" i="51"/>
  <c r="R23" i="51"/>
  <c r="AE53" i="51"/>
  <c r="AE87" i="51" s="1"/>
  <c r="B11" i="51"/>
  <c r="O65" i="51"/>
  <c r="M28" i="51"/>
  <c r="H82" i="51"/>
  <c r="AC16" i="51"/>
  <c r="X62" i="51"/>
  <c r="H25" i="51"/>
  <c r="M79" i="51"/>
  <c r="H19" i="51"/>
  <c r="M57" i="51"/>
  <c r="AD24" i="51"/>
  <c r="S54" i="51"/>
  <c r="B26" i="51"/>
  <c r="O80" i="51"/>
  <c r="O88" i="51" s="1"/>
  <c r="J24" i="51"/>
  <c r="G54" i="51"/>
  <c r="N12" i="51"/>
  <c r="N47" i="51" s="1"/>
  <c r="C66" i="51"/>
  <c r="P9" i="51"/>
  <c r="E63" i="51"/>
  <c r="E89" i="51" s="1"/>
  <c r="S38" i="51"/>
  <c r="AD68" i="51"/>
  <c r="E28" i="51"/>
  <c r="E46" i="51" s="1"/>
  <c r="P82" i="51"/>
  <c r="H39" i="51"/>
  <c r="M69" i="51"/>
  <c r="AA12" i="51"/>
  <c r="V66" i="51"/>
  <c r="O14" i="51"/>
  <c r="B60" i="51"/>
  <c r="V25" i="51"/>
  <c r="AA79" i="51"/>
  <c r="B31" i="51"/>
  <c r="O77" i="51"/>
  <c r="M22" i="51"/>
  <c r="H52" i="51"/>
  <c r="Z11" i="51"/>
  <c r="W65" i="51"/>
  <c r="L28" i="51"/>
  <c r="I82" i="51"/>
  <c r="X22" i="51"/>
  <c r="AC52" i="51"/>
  <c r="AF112" i="51"/>
  <c r="Z36" i="51"/>
  <c r="W74" i="51"/>
  <c r="AD32" i="51"/>
  <c r="S78" i="51"/>
  <c r="T25" i="51"/>
  <c r="AG79" i="51"/>
  <c r="V33" i="51"/>
  <c r="AA71" i="51"/>
  <c r="B39" i="51"/>
  <c r="O69" i="51"/>
  <c r="O87" i="51" s="1"/>
  <c r="S30" i="51"/>
  <c r="AD76" i="51"/>
  <c r="G28" i="51"/>
  <c r="J82" i="51"/>
  <c r="AB23" i="51"/>
  <c r="Y53" i="51"/>
  <c r="P17" i="51"/>
  <c r="E55" i="51"/>
  <c r="Y38" i="51"/>
  <c r="AB68" i="51"/>
  <c r="E36" i="51"/>
  <c r="P74" i="51"/>
  <c r="AD15" i="51"/>
  <c r="S61" i="51"/>
  <c r="J9" i="51"/>
  <c r="B123" i="51"/>
  <c r="G63" i="51"/>
  <c r="E38" i="51"/>
  <c r="P68" i="51"/>
  <c r="P87" i="51" s="1"/>
  <c r="Y36" i="51"/>
  <c r="AB74" i="51"/>
  <c r="J15" i="51"/>
  <c r="G61" i="51"/>
  <c r="G89" i="51" s="1"/>
  <c r="B117" i="51"/>
  <c r="AD9" i="51"/>
  <c r="S63" i="51"/>
  <c r="G30" i="51"/>
  <c r="G46" i="51" s="1"/>
  <c r="J76" i="51"/>
  <c r="S28" i="51"/>
  <c r="AD82" i="51"/>
  <c r="P23" i="51"/>
  <c r="P44" i="51" s="1"/>
  <c r="E53" i="51"/>
  <c r="B33" i="51"/>
  <c r="O71" i="51"/>
  <c r="F29" i="51"/>
  <c r="F46" i="51" s="1"/>
  <c r="K75" i="51"/>
  <c r="AG33" i="51"/>
  <c r="T71" i="51"/>
  <c r="AA25" i="51"/>
  <c r="V79" i="51"/>
  <c r="T27" i="51"/>
  <c r="T44" i="51" s="1"/>
  <c r="AG81" i="51"/>
  <c r="H29" i="51"/>
  <c r="M75" i="51"/>
  <c r="W36" i="51"/>
  <c r="Z74" i="51"/>
  <c r="Z89" i="51" s="1"/>
  <c r="C38" i="51"/>
  <c r="N68" i="51"/>
  <c r="AF9" i="51"/>
  <c r="U63" i="51"/>
  <c r="U87" i="51" s="1"/>
  <c r="L15" i="51"/>
  <c r="I61" i="51"/>
  <c r="D117" i="51"/>
  <c r="U28" i="51"/>
  <c r="U44" i="51" s="1"/>
  <c r="AF82" i="51"/>
  <c r="I30" i="51"/>
  <c r="L76" i="51"/>
  <c r="Z17" i="51"/>
  <c r="Z46" i="51" s="1"/>
  <c r="W55" i="51"/>
  <c r="AE14" i="51"/>
  <c r="R60" i="51"/>
  <c r="K12" i="51"/>
  <c r="F66" i="51"/>
  <c r="C122" i="51"/>
  <c r="X39" i="51"/>
  <c r="AC69" i="51"/>
  <c r="D33" i="51"/>
  <c r="Q71" i="51"/>
  <c r="AC22" i="51"/>
  <c r="X52" i="51"/>
  <c r="K37" i="51"/>
  <c r="C95" i="51"/>
  <c r="F67" i="51"/>
  <c r="I36" i="51"/>
  <c r="L74" i="51"/>
  <c r="C28" i="51"/>
  <c r="N82" i="51"/>
  <c r="Q14" i="51"/>
  <c r="D60" i="51"/>
  <c r="K22" i="51"/>
  <c r="F52" i="51"/>
  <c r="AE22" i="51"/>
  <c r="AE46" i="51" s="1"/>
  <c r="R52" i="51"/>
  <c r="AC14" i="51"/>
  <c r="X60" i="51"/>
  <c r="X87" i="51" s="1"/>
  <c r="W28" i="51"/>
  <c r="AE106" i="51"/>
  <c r="AE130" i="51" s="1"/>
  <c r="Z82" i="51"/>
  <c r="AG18" i="51"/>
  <c r="T56" i="51"/>
  <c r="AA10" i="51"/>
  <c r="V64" i="51"/>
  <c r="Y32" i="51"/>
  <c r="Y44" i="51" s="1"/>
  <c r="AB78" i="51"/>
  <c r="AG102" i="51"/>
  <c r="S40" i="51"/>
  <c r="AD70" i="51"/>
  <c r="AD89" i="51" s="1"/>
  <c r="W20" i="51"/>
  <c r="AE114" i="51"/>
  <c r="Z58" i="51"/>
  <c r="Z87" i="51" s="1"/>
  <c r="AE30" i="51"/>
  <c r="R76" i="51"/>
  <c r="AC38" i="51"/>
  <c r="X68" i="51"/>
  <c r="Y24" i="51"/>
  <c r="AG110" i="51"/>
  <c r="AB54" i="51"/>
  <c r="S16" i="51"/>
  <c r="AD62" i="51"/>
  <c r="AG26" i="51"/>
  <c r="T80" i="51"/>
  <c r="T89" i="51" s="1"/>
  <c r="AA34" i="51"/>
  <c r="AA44" i="51" s="1"/>
  <c r="V72" i="51"/>
  <c r="O34" i="51"/>
  <c r="B72" i="51"/>
  <c r="M26" i="51"/>
  <c r="H80" i="51"/>
  <c r="G16" i="51"/>
  <c r="J62" i="51"/>
  <c r="E24" i="51"/>
  <c r="P54" i="51"/>
  <c r="Q38" i="51"/>
  <c r="D68" i="51"/>
  <c r="K30" i="51"/>
  <c r="F76" i="51"/>
  <c r="I12" i="51"/>
  <c r="L66" i="51"/>
  <c r="C20" i="51"/>
  <c r="N58" i="51"/>
  <c r="M9" i="51"/>
  <c r="H63" i="51"/>
  <c r="G31" i="51"/>
  <c r="J77" i="51"/>
  <c r="E39" i="51"/>
  <c r="P69" i="51"/>
  <c r="K13" i="51"/>
  <c r="C119" i="51"/>
  <c r="F59" i="51"/>
  <c r="I27" i="51"/>
  <c r="L81" i="51"/>
  <c r="C35" i="51"/>
  <c r="N73" i="51"/>
  <c r="W35" i="51"/>
  <c r="W47" i="51" s="1"/>
  <c r="Z73" i="51"/>
  <c r="U27" i="51"/>
  <c r="AF81" i="51"/>
  <c r="AF86" i="51" s="1"/>
  <c r="AE13" i="51"/>
  <c r="R59" i="51"/>
  <c r="AC21" i="51"/>
  <c r="X51" i="51"/>
  <c r="Y39" i="51"/>
  <c r="AB69" i="51"/>
  <c r="S31" i="51"/>
  <c r="AD77" i="51"/>
  <c r="AG9" i="51"/>
  <c r="AG45" i="51" s="1"/>
  <c r="T63" i="51"/>
  <c r="AA17" i="51"/>
  <c r="V55" i="51"/>
  <c r="V88" i="51" s="1"/>
  <c r="B37" i="51"/>
  <c r="AF37" i="51"/>
  <c r="U67" i="51"/>
  <c r="K15" i="51"/>
  <c r="K47" i="51" s="1"/>
  <c r="F61" i="51"/>
  <c r="C117" i="51"/>
  <c r="AC15" i="51"/>
  <c r="X61" i="51"/>
  <c r="R38" i="51"/>
  <c r="AE68" i="51"/>
  <c r="O36" i="51"/>
  <c r="B74" i="51"/>
  <c r="W26" i="51"/>
  <c r="Z80" i="51"/>
  <c r="AE108" i="51"/>
  <c r="X29" i="51"/>
  <c r="AC75" i="51"/>
  <c r="AF103" i="51"/>
  <c r="AA27" i="51"/>
  <c r="V81" i="51"/>
  <c r="AA22" i="51"/>
  <c r="V52" i="51"/>
  <c r="L11" i="51"/>
  <c r="D121" i="51"/>
  <c r="I65" i="51"/>
  <c r="U32" i="51"/>
  <c r="AF78" i="51"/>
  <c r="AE10" i="51"/>
  <c r="R64" i="51"/>
  <c r="V35" i="51"/>
  <c r="AA73" i="51"/>
  <c r="AA89" i="51" s="1"/>
  <c r="AD30" i="51"/>
  <c r="S76" i="51"/>
  <c r="AB38" i="51"/>
  <c r="Y68" i="51"/>
  <c r="M31" i="51"/>
  <c r="H77" i="51"/>
  <c r="O39" i="51"/>
  <c r="B69" i="51"/>
  <c r="W19" i="51"/>
  <c r="W45" i="51" s="1"/>
  <c r="AE113" i="51"/>
  <c r="Z57" i="51"/>
  <c r="X24" i="51"/>
  <c r="AF110" i="51"/>
  <c r="AF131" i="51" s="1"/>
  <c r="AC54" i="51"/>
  <c r="F16" i="51"/>
  <c r="K62" i="51"/>
  <c r="L26" i="51"/>
  <c r="I80" i="51"/>
  <c r="B20" i="51"/>
  <c r="O58" i="51"/>
  <c r="J30" i="51"/>
  <c r="G76" i="51"/>
  <c r="L18" i="51"/>
  <c r="I56" i="51"/>
  <c r="J22" i="51"/>
  <c r="G52" i="51"/>
  <c r="V28" i="51"/>
  <c r="AA82" i="51"/>
  <c r="AB14" i="51"/>
  <c r="AB45" i="51" s="1"/>
  <c r="Y60" i="51"/>
  <c r="Z10" i="51"/>
  <c r="W64" i="51"/>
  <c r="T19" i="51"/>
  <c r="AG57" i="51"/>
  <c r="X15" i="51"/>
  <c r="X46" i="51" s="1"/>
  <c r="AC61" i="51"/>
  <c r="Z25" i="51"/>
  <c r="W79" i="51"/>
  <c r="F23" i="51"/>
  <c r="K53" i="51"/>
  <c r="J37" i="51"/>
  <c r="B95" i="51"/>
  <c r="G67" i="51"/>
  <c r="Y30" i="51"/>
  <c r="AG104" i="51"/>
  <c r="AB76" i="51"/>
  <c r="S29" i="51"/>
  <c r="AD75" i="51"/>
  <c r="J10" i="51"/>
  <c r="B124" i="51"/>
  <c r="G64" i="51"/>
  <c r="AB25" i="51"/>
  <c r="Y79" i="51"/>
  <c r="Q32" i="51"/>
  <c r="D78" i="51"/>
  <c r="L35" i="51"/>
  <c r="L46" i="51" s="1"/>
  <c r="D97" i="51"/>
  <c r="I73" i="51"/>
  <c r="U18" i="51"/>
  <c r="AF56" i="51"/>
  <c r="C33" i="51"/>
  <c r="N71" i="51"/>
  <c r="AE9" i="51"/>
  <c r="R63" i="51"/>
  <c r="AE40" i="51"/>
  <c r="R70" i="51"/>
  <c r="Q23" i="51"/>
  <c r="D53" i="51"/>
  <c r="E37" i="51"/>
  <c r="E45" i="51" s="1"/>
  <c r="P67" i="51"/>
  <c r="Y35" i="51"/>
  <c r="AB73" i="51"/>
  <c r="AA28" i="51"/>
  <c r="V82" i="51"/>
  <c r="AG36" i="51"/>
  <c r="T74" i="51"/>
  <c r="L27" i="51"/>
  <c r="I81" i="51"/>
  <c r="I10" i="51"/>
  <c r="L64" i="51"/>
  <c r="L22" i="51"/>
  <c r="I52" i="51"/>
  <c r="F13" i="51"/>
  <c r="K59" i="51"/>
  <c r="R11" i="51"/>
  <c r="AE65" i="51"/>
  <c r="S37" i="51"/>
  <c r="AD67" i="51"/>
  <c r="AB16" i="51"/>
  <c r="Y62" i="51"/>
  <c r="S12" i="51"/>
  <c r="AD66" i="51"/>
  <c r="AG30" i="51"/>
  <c r="T76" i="51"/>
  <c r="AA38" i="51"/>
  <c r="V68" i="51"/>
  <c r="O38" i="51"/>
  <c r="O46" i="51" s="1"/>
  <c r="B68" i="51"/>
  <c r="M30" i="51"/>
  <c r="H76" i="51"/>
  <c r="H87" i="51" s="1"/>
  <c r="G12" i="51"/>
  <c r="J66" i="51"/>
  <c r="AD31" i="51"/>
  <c r="S77" i="51"/>
  <c r="J25" i="51"/>
  <c r="G79" i="51"/>
  <c r="Y22" i="51"/>
  <c r="AB52" i="51"/>
  <c r="AG112" i="51"/>
  <c r="E20" i="51"/>
  <c r="P58" i="51"/>
  <c r="R13" i="51"/>
  <c r="AE59" i="51"/>
  <c r="F11" i="51"/>
  <c r="K65" i="51"/>
  <c r="AC40" i="51"/>
  <c r="X70" i="51"/>
  <c r="Q34" i="51"/>
  <c r="D72" i="51"/>
  <c r="X21" i="51"/>
  <c r="AC51" i="51"/>
  <c r="AF111" i="51"/>
  <c r="D19" i="51"/>
  <c r="Q57" i="51"/>
  <c r="AE32" i="51"/>
  <c r="R78" i="51"/>
  <c r="K26" i="51"/>
  <c r="F80" i="51"/>
  <c r="Z35" i="51"/>
  <c r="W73" i="51"/>
  <c r="N37" i="51"/>
  <c r="N46" i="51" s="1"/>
  <c r="C67" i="51"/>
  <c r="I16" i="51"/>
  <c r="I44" i="51" s="1"/>
  <c r="L62" i="51"/>
  <c r="C24" i="51"/>
  <c r="N54" i="51"/>
  <c r="N89" i="51" s="1"/>
  <c r="AC10" i="51"/>
  <c r="X64" i="51"/>
  <c r="W32" i="51"/>
  <c r="AE102" i="51"/>
  <c r="Z78" i="51"/>
  <c r="S36" i="51"/>
  <c r="AD74" i="51"/>
  <c r="Q18" i="51"/>
  <c r="D56" i="51"/>
  <c r="R29" i="51"/>
  <c r="AE75" i="51"/>
  <c r="F27" i="51"/>
  <c r="K81" i="51"/>
  <c r="AE16" i="51"/>
  <c r="R62" i="51"/>
  <c r="K10" i="51"/>
  <c r="C124" i="51"/>
  <c r="F64" i="51"/>
  <c r="X37" i="51"/>
  <c r="AC67" i="51"/>
  <c r="D35" i="51"/>
  <c r="Q73" i="51"/>
  <c r="U26" i="51"/>
  <c r="AF80" i="51"/>
  <c r="I32" i="51"/>
  <c r="I46" i="51" s="1"/>
  <c r="L78" i="51"/>
  <c r="Z19" i="51"/>
  <c r="W57" i="51"/>
  <c r="W34" i="51"/>
  <c r="Z72" i="51"/>
  <c r="C40" i="51"/>
  <c r="N70" i="51"/>
  <c r="N87" i="51" s="1"/>
  <c r="AF11" i="51"/>
  <c r="U65" i="51"/>
  <c r="L13" i="51"/>
  <c r="D119" i="51"/>
  <c r="I59" i="51"/>
  <c r="I89" i="51" s="1"/>
  <c r="AA20" i="51"/>
  <c r="V58" i="51"/>
  <c r="AG37" i="51"/>
  <c r="T67" i="51"/>
  <c r="E11" i="51"/>
  <c r="P65" i="51"/>
  <c r="P86" i="51" s="1"/>
  <c r="K33" i="51"/>
  <c r="C99" i="51"/>
  <c r="F71" i="51"/>
  <c r="F88" i="51" s="1"/>
  <c r="T29" i="51"/>
  <c r="AG75" i="51"/>
  <c r="V37" i="51"/>
  <c r="AA67" i="51"/>
  <c r="G32" i="51"/>
  <c r="J78" i="51"/>
  <c r="S26" i="51"/>
  <c r="S44" i="51" s="1"/>
  <c r="AD80" i="51"/>
  <c r="P21" i="51"/>
  <c r="E51" i="51"/>
  <c r="AB19" i="51"/>
  <c r="AB46" i="51" s="1"/>
  <c r="Y57" i="51"/>
  <c r="E40" i="51"/>
  <c r="P70" i="51"/>
  <c r="Y34" i="51"/>
  <c r="AB72" i="51"/>
  <c r="AB89" i="51" s="1"/>
  <c r="J13" i="51"/>
  <c r="B119" i="51"/>
  <c r="G59" i="51"/>
  <c r="AD11" i="51"/>
  <c r="S65" i="51"/>
  <c r="S87" i="51" s="1"/>
  <c r="Y40" i="51"/>
  <c r="AB70" i="51"/>
  <c r="E34" i="51"/>
  <c r="P72" i="51"/>
  <c r="J11" i="51"/>
  <c r="G65" i="51"/>
  <c r="B121" i="51"/>
  <c r="S32" i="51"/>
  <c r="AD78" i="51"/>
  <c r="G26" i="51"/>
  <c r="J80" i="51"/>
  <c r="AB21" i="51"/>
  <c r="Y51" i="51"/>
  <c r="P19" i="51"/>
  <c r="E57" i="51"/>
  <c r="F25" i="51"/>
  <c r="K79" i="51"/>
  <c r="L32" i="51"/>
  <c r="I78" i="51"/>
  <c r="N40" i="51"/>
  <c r="C70" i="51"/>
  <c r="D18" i="51"/>
  <c r="Q56" i="51"/>
  <c r="F10" i="51"/>
  <c r="K64" i="51"/>
  <c r="R10" i="51"/>
  <c r="AE64" i="51"/>
  <c r="AE88" i="51" s="1"/>
  <c r="X18" i="51"/>
  <c r="X45" i="51" s="1"/>
  <c r="AC56" i="51"/>
  <c r="AF116" i="51"/>
  <c r="Z40" i="51"/>
  <c r="W70" i="51"/>
  <c r="AF32" i="51"/>
  <c r="U78" i="51"/>
  <c r="V22" i="51"/>
  <c r="AA52" i="51"/>
  <c r="AB36" i="51"/>
  <c r="Y74" i="51"/>
  <c r="Y86" i="51" s="1"/>
  <c r="AD28" i="51"/>
  <c r="AD47" i="51" s="1"/>
  <c r="S82" i="51"/>
  <c r="Z16" i="51"/>
  <c r="Z45" i="51" s="1"/>
  <c r="W62" i="51"/>
  <c r="AF24" i="51"/>
  <c r="U54" i="51"/>
  <c r="U88" i="51" s="1"/>
  <c r="R34" i="51"/>
  <c r="AE72" i="51"/>
  <c r="X26" i="51"/>
  <c r="AC80" i="51"/>
  <c r="AF108" i="51"/>
  <c r="AB12" i="51"/>
  <c r="Y66" i="51"/>
  <c r="AD20" i="51"/>
  <c r="S58" i="51"/>
  <c r="V30" i="51"/>
  <c r="AA76" i="51"/>
  <c r="AA86" i="51" s="1"/>
  <c r="B30" i="51"/>
  <c r="O76" i="51"/>
  <c r="H38" i="51"/>
  <c r="M68" i="51"/>
  <c r="J20" i="51"/>
  <c r="G58" i="51"/>
  <c r="P12" i="51"/>
  <c r="E66" i="51"/>
  <c r="D26" i="51"/>
  <c r="Q80" i="51"/>
  <c r="F34" i="51"/>
  <c r="K72" i="51"/>
  <c r="L24" i="51"/>
  <c r="I54" i="51"/>
  <c r="N16" i="51"/>
  <c r="C62" i="51"/>
  <c r="H21" i="51"/>
  <c r="M51" i="51"/>
  <c r="J35" i="51"/>
  <c r="G73" i="51"/>
  <c r="B97" i="51"/>
  <c r="P27" i="51"/>
  <c r="E81" i="51"/>
  <c r="D9" i="51"/>
  <c r="Q63" i="51"/>
  <c r="F17" i="51"/>
  <c r="K55" i="51"/>
  <c r="L39" i="51"/>
  <c r="I69" i="51"/>
  <c r="D93" i="51"/>
  <c r="Z31" i="51"/>
  <c r="W77" i="51"/>
  <c r="W89" i="51" s="1"/>
  <c r="AF39" i="51"/>
  <c r="AF44" i="51" s="1"/>
  <c r="U69" i="51"/>
  <c r="R17" i="51"/>
  <c r="AE55" i="51"/>
  <c r="X9" i="51"/>
  <c r="AC63" i="51"/>
  <c r="AB27" i="51"/>
  <c r="Y81" i="51"/>
  <c r="AD35" i="51"/>
  <c r="S73" i="51"/>
  <c r="T21" i="51"/>
  <c r="AG51" i="51"/>
  <c r="V13" i="51"/>
  <c r="V46" i="51" s="1"/>
  <c r="AA59" i="51"/>
  <c r="X11" i="51"/>
  <c r="AC65" i="51"/>
  <c r="B34" i="51"/>
  <c r="O72" i="51"/>
  <c r="Q9" i="51"/>
  <c r="Q47" i="51" s="1"/>
  <c r="D63" i="51"/>
  <c r="Y20" i="51"/>
  <c r="AG114" i="51"/>
  <c r="AB58" i="51"/>
  <c r="AG28" i="51"/>
  <c r="T82" i="51"/>
  <c r="C32" i="51"/>
  <c r="N78" i="51"/>
  <c r="F35" i="51"/>
  <c r="K73" i="51"/>
  <c r="K87" i="51" s="1"/>
  <c r="D27" i="51"/>
  <c r="D46" i="51" s="1"/>
  <c r="Q81" i="51"/>
  <c r="D29" i="51"/>
  <c r="Q75" i="51"/>
  <c r="AE18" i="51"/>
  <c r="R56" i="51"/>
  <c r="T31" i="51"/>
  <c r="AG77" i="51"/>
  <c r="I26" i="51"/>
  <c r="L80" i="51"/>
  <c r="K16" i="51"/>
  <c r="F62" i="51"/>
  <c r="F89" i="51" s="1"/>
  <c r="C118" i="51"/>
  <c r="B35" i="51"/>
  <c r="O73" i="51"/>
  <c r="AA33" i="51"/>
  <c r="V71" i="51"/>
  <c r="V86" i="51" s="1"/>
  <c r="P14" i="51"/>
  <c r="E60" i="51"/>
  <c r="B28" i="51"/>
  <c r="O82" i="51"/>
  <c r="AD22" i="51"/>
  <c r="S52" i="51"/>
  <c r="S88" i="51" s="1"/>
  <c r="AF18" i="51"/>
  <c r="U56" i="51"/>
  <c r="AD37" i="51"/>
  <c r="AD44" i="51" s="1"/>
  <c r="S67" i="51"/>
  <c r="AF33" i="51"/>
  <c r="U71" i="51"/>
  <c r="L33" i="51"/>
  <c r="D99" i="51"/>
  <c r="I71" i="51"/>
  <c r="D15" i="51"/>
  <c r="Q61" i="51"/>
  <c r="AA30" i="51"/>
  <c r="V76" i="51"/>
  <c r="X38" i="51"/>
  <c r="AC68" i="51"/>
  <c r="C10" i="51"/>
  <c r="C44" i="51" s="1"/>
  <c r="N64" i="51"/>
  <c r="C39" i="51"/>
  <c r="C45" i="51" s="1"/>
  <c r="N69" i="51"/>
  <c r="I24" i="51"/>
  <c r="L54" i="51"/>
  <c r="R21" i="51"/>
  <c r="AE51" i="51"/>
  <c r="AD39" i="51"/>
  <c r="S69" i="51"/>
  <c r="B15" i="51"/>
  <c r="O61" i="51"/>
  <c r="J31" i="51"/>
  <c r="G77" i="51"/>
  <c r="G87" i="51" s="1"/>
  <c r="V26" i="51"/>
  <c r="AA80" i="51"/>
  <c r="J17" i="51"/>
  <c r="J44" i="51" s="1"/>
  <c r="G55" i="51"/>
  <c r="AG38" i="51"/>
  <c r="T68" i="51"/>
  <c r="AG11" i="51"/>
  <c r="T65" i="51"/>
  <c r="E14" i="51"/>
  <c r="P60" i="51"/>
  <c r="AD33" i="51"/>
  <c r="S71" i="51"/>
  <c r="R30" i="51"/>
  <c r="AE76" i="51"/>
  <c r="Q17" i="51"/>
  <c r="D55" i="51"/>
  <c r="D36" i="51"/>
  <c r="Q74" i="51"/>
  <c r="K9" i="51"/>
  <c r="C123" i="51"/>
  <c r="C129" i="51" s="1"/>
  <c r="F63" i="51"/>
  <c r="U24" i="51"/>
  <c r="AF54" i="51"/>
  <c r="Z22" i="51"/>
  <c r="W52" i="51"/>
  <c r="D11" i="51"/>
  <c r="D44" i="51" s="1"/>
  <c r="Q65" i="51"/>
  <c r="S22" i="51"/>
  <c r="AD52" i="51"/>
  <c r="P24" i="51"/>
  <c r="E54" i="51"/>
  <c r="E86" i="51" s="1"/>
  <c r="E12" i="51"/>
  <c r="E44" i="51" s="1"/>
  <c r="P66" i="51"/>
  <c r="S27" i="51"/>
  <c r="AD81" i="51"/>
  <c r="M11" i="51"/>
  <c r="H65" i="51"/>
  <c r="C18" i="51"/>
  <c r="N56" i="51"/>
  <c r="Z37" i="51"/>
  <c r="W67" i="51"/>
  <c r="AE26" i="51"/>
  <c r="R80" i="51"/>
  <c r="AD25" i="51"/>
  <c r="S79" i="51"/>
  <c r="J18" i="51"/>
  <c r="G56" i="51"/>
  <c r="G86" i="51" s="1"/>
  <c r="H40" i="51"/>
  <c r="M70" i="51"/>
  <c r="B32" i="51"/>
  <c r="O78" i="51"/>
  <c r="V32" i="51"/>
  <c r="AA78" i="51"/>
  <c r="AF22" i="51"/>
  <c r="U52" i="51"/>
  <c r="Z14" i="51"/>
  <c r="W60" i="51"/>
  <c r="AF30" i="51"/>
  <c r="U76" i="51"/>
  <c r="D20" i="51"/>
  <c r="Q58" i="51"/>
  <c r="N38" i="51"/>
  <c r="C68" i="51"/>
  <c r="C88" i="51" s="1"/>
  <c r="W17" i="51"/>
  <c r="Z55" i="51"/>
  <c r="AE115" i="51"/>
  <c r="C23" i="51"/>
  <c r="C47" i="51" s="1"/>
  <c r="N53" i="51"/>
  <c r="AF28" i="51"/>
  <c r="U82" i="51"/>
  <c r="L30" i="51"/>
  <c r="L45" i="51" s="1"/>
  <c r="I76" i="51"/>
  <c r="AA35" i="51"/>
  <c r="V73" i="51"/>
  <c r="O37" i="51"/>
  <c r="B67" i="51"/>
  <c r="H16" i="51"/>
  <c r="M62" i="51"/>
  <c r="M86" i="51" s="1"/>
  <c r="AG27" i="51"/>
  <c r="T81" i="51"/>
  <c r="M29" i="51"/>
  <c r="M45" i="51" s="1"/>
  <c r="H75" i="51"/>
  <c r="V18" i="51"/>
  <c r="AA56" i="51"/>
  <c r="B24" i="51"/>
  <c r="B47" i="51" s="1"/>
  <c r="O54" i="51"/>
  <c r="S13" i="51"/>
  <c r="AD59" i="51"/>
  <c r="G11" i="51"/>
  <c r="J65" i="51"/>
  <c r="AB40" i="51"/>
  <c r="Y70" i="51"/>
  <c r="P34" i="51"/>
  <c r="E72" i="51"/>
  <c r="J26" i="51"/>
  <c r="G80" i="51"/>
  <c r="H31" i="51"/>
  <c r="H46" i="51" s="1"/>
  <c r="M77" i="51"/>
  <c r="AB17" i="51"/>
  <c r="Y55" i="51"/>
  <c r="V39" i="51"/>
  <c r="AA69" i="51"/>
  <c r="R27" i="51"/>
  <c r="AE81" i="51"/>
  <c r="F31" i="51"/>
  <c r="K77" i="51"/>
  <c r="R25" i="51"/>
  <c r="R44" i="51" s="1"/>
  <c r="AE79" i="51"/>
  <c r="K14" i="51"/>
  <c r="C120" i="51"/>
  <c r="F60" i="51"/>
  <c r="AE12" i="51"/>
  <c r="R66" i="51"/>
  <c r="R87" i="51" s="1"/>
  <c r="D39" i="51"/>
  <c r="Q69" i="51"/>
  <c r="X33" i="51"/>
  <c r="AC71" i="51"/>
  <c r="AC89" i="51" s="1"/>
  <c r="I28" i="51"/>
  <c r="L82" i="51"/>
  <c r="U30" i="51"/>
  <c r="AF76" i="51"/>
  <c r="Z23" i="51"/>
  <c r="W53" i="51"/>
  <c r="C36" i="51"/>
  <c r="N74" i="51"/>
  <c r="W38" i="51"/>
  <c r="Z68" i="51"/>
  <c r="L9" i="51"/>
  <c r="D123" i="51"/>
  <c r="I63" i="51"/>
  <c r="AF15" i="51"/>
  <c r="U61" i="51"/>
  <c r="AA24" i="51"/>
  <c r="V54" i="51"/>
  <c r="M39" i="51"/>
  <c r="H69" i="51"/>
  <c r="Y9" i="51"/>
  <c r="AB63" i="51"/>
  <c r="AA31" i="51"/>
  <c r="AA47" i="51" s="1"/>
  <c r="V77" i="51"/>
  <c r="AE35" i="51"/>
  <c r="R73" i="51"/>
  <c r="W30" i="51"/>
  <c r="W44" i="51" s="1"/>
  <c r="AE104" i="51"/>
  <c r="Z76" i="51"/>
  <c r="AC12" i="51"/>
  <c r="X66" i="51"/>
  <c r="AE20" i="51"/>
  <c r="R58" i="51"/>
  <c r="K20" i="51"/>
  <c r="F58" i="51"/>
  <c r="Q12" i="51"/>
  <c r="D66" i="51"/>
  <c r="C30" i="51"/>
  <c r="N76" i="51"/>
  <c r="I38" i="51"/>
  <c r="L68" i="51"/>
  <c r="M24" i="51"/>
  <c r="H54" i="51"/>
  <c r="O16" i="51"/>
  <c r="B62" i="51"/>
  <c r="E26" i="51"/>
  <c r="P80" i="51"/>
  <c r="G34" i="51"/>
  <c r="J72" i="51"/>
  <c r="C22" i="51"/>
  <c r="N52" i="51"/>
  <c r="I14" i="51"/>
  <c r="L60" i="51"/>
  <c r="K28" i="51"/>
  <c r="F82" i="51"/>
  <c r="Q36" i="51"/>
  <c r="D74" i="51"/>
  <c r="E18" i="51"/>
  <c r="P56" i="51"/>
  <c r="G10" i="51"/>
  <c r="J64" i="51"/>
  <c r="M32" i="51"/>
  <c r="H78" i="51"/>
  <c r="AA40" i="51"/>
  <c r="V70" i="51"/>
  <c r="AG32" i="51"/>
  <c r="T78" i="51"/>
  <c r="S10" i="51"/>
  <c r="S46" i="51" s="1"/>
  <c r="AD64" i="51"/>
  <c r="Y18" i="51"/>
  <c r="AB56" i="51"/>
  <c r="AB87" i="51" s="1"/>
  <c r="AG116" i="51"/>
  <c r="AC36" i="51"/>
  <c r="AC44" i="51" s="1"/>
  <c r="X74" i="51"/>
  <c r="AE28" i="51"/>
  <c r="R82" i="51"/>
  <c r="R89" i="51" s="1"/>
  <c r="W22" i="51"/>
  <c r="AE112" i="51"/>
  <c r="Z52" i="51"/>
  <c r="AA23" i="51"/>
  <c r="V53" i="51"/>
  <c r="AG15" i="51"/>
  <c r="T61" i="51"/>
  <c r="S25" i="51"/>
  <c r="AD79" i="51"/>
  <c r="AD86" i="51" s="1"/>
  <c r="Y33" i="51"/>
  <c r="Y47" i="51" s="1"/>
  <c r="AB71" i="51"/>
  <c r="AC19" i="51"/>
  <c r="X57" i="51"/>
  <c r="X88" i="51" s="1"/>
  <c r="AE11" i="51"/>
  <c r="AE45" i="51" s="1"/>
  <c r="R65" i="51"/>
  <c r="U29" i="51"/>
  <c r="AF75" i="51"/>
  <c r="W37" i="51"/>
  <c r="Z67" i="51"/>
  <c r="C37" i="51"/>
  <c r="N67" i="51"/>
  <c r="I29" i="51"/>
  <c r="L75" i="51"/>
  <c r="K11" i="51"/>
  <c r="F65" i="51"/>
  <c r="C121" i="51"/>
  <c r="Q19" i="51"/>
  <c r="D57" i="51"/>
  <c r="E33" i="51"/>
  <c r="P71" i="51"/>
  <c r="G25" i="51"/>
  <c r="J79" i="51"/>
  <c r="M15" i="51"/>
  <c r="H61" i="51"/>
  <c r="E35" i="51"/>
  <c r="P73" i="51"/>
  <c r="Z20" i="51"/>
  <c r="W58" i="51"/>
  <c r="W10" i="51"/>
  <c r="Z64" i="51"/>
  <c r="F30" i="51"/>
  <c r="K76" i="51"/>
  <c r="K88" i="51" s="1"/>
  <c r="G20" i="51"/>
  <c r="J58" i="51"/>
  <c r="J89" i="51" s="1"/>
  <c r="P10" i="51"/>
  <c r="P47" i="51" s="1"/>
  <c r="E64" i="51"/>
  <c r="AA36" i="51"/>
  <c r="V74" i="51"/>
  <c r="R37" i="51"/>
  <c r="AE67" i="51"/>
  <c r="AE24" i="51"/>
  <c r="R54" i="51"/>
  <c r="X27" i="51"/>
  <c r="AF105" i="51"/>
  <c r="AC81" i="51"/>
  <c r="Q16" i="51"/>
  <c r="D62" i="51"/>
  <c r="G38" i="51"/>
  <c r="J68" i="51"/>
  <c r="AF13" i="51"/>
  <c r="U59" i="51"/>
  <c r="Z21" i="51"/>
  <c r="W51" i="51"/>
  <c r="D37" i="51"/>
  <c r="Q67" i="51"/>
  <c r="Q87" i="51" s="1"/>
  <c r="J28" i="51"/>
  <c r="G82" i="51"/>
  <c r="G9" i="51"/>
  <c r="J63" i="51"/>
  <c r="AG25" i="51"/>
  <c r="AG47" i="51" s="1"/>
  <c r="T79" i="51"/>
  <c r="B22" i="51"/>
  <c r="O52" i="51"/>
  <c r="H14" i="51"/>
  <c r="M60" i="51"/>
  <c r="AF26" i="51"/>
  <c r="AF47" i="51" s="1"/>
  <c r="U80" i="51"/>
  <c r="Z34" i="51"/>
  <c r="W72" i="51"/>
  <c r="W86" i="51" s="1"/>
  <c r="R16" i="51"/>
  <c r="AE62" i="51"/>
  <c r="D24" i="51"/>
  <c r="Q54" i="51"/>
  <c r="H12" i="51"/>
  <c r="M66" i="51"/>
  <c r="P38" i="51"/>
  <c r="E68" i="51"/>
  <c r="N10" i="51"/>
  <c r="C64" i="51"/>
  <c r="D32" i="51"/>
  <c r="Q78" i="51"/>
  <c r="H36" i="51"/>
  <c r="M74" i="51"/>
  <c r="X32" i="51"/>
  <c r="AF102" i="51"/>
  <c r="AC78" i="51"/>
  <c r="AC86" i="51" s="1"/>
  <c r="V11" i="51"/>
  <c r="AA65" i="51"/>
  <c r="AB29" i="51"/>
  <c r="Y75" i="51"/>
  <c r="Y89" i="51" s="1"/>
  <c r="P29" i="51"/>
  <c r="E75" i="51"/>
  <c r="H32" i="51"/>
  <c r="M78" i="51"/>
  <c r="M88" i="51" s="1"/>
  <c r="V34" i="51"/>
  <c r="AA72" i="51"/>
  <c r="AB24" i="51"/>
  <c r="Y54" i="51"/>
  <c r="F21" i="51"/>
  <c r="K51" i="51"/>
  <c r="D120" i="51"/>
  <c r="I60" i="51"/>
  <c r="W39" i="51"/>
  <c r="Z69" i="51"/>
  <c r="AB18" i="51"/>
  <c r="Y56" i="51"/>
  <c r="H26" i="51"/>
  <c r="M80" i="51"/>
  <c r="N14" i="51"/>
  <c r="C60" i="51"/>
  <c r="X30" i="51"/>
  <c r="AF104" i="51"/>
  <c r="AC76" i="51"/>
  <c r="H34" i="51"/>
  <c r="H45" i="51" s="1"/>
  <c r="M72" i="51"/>
  <c r="AD23" i="51"/>
  <c r="S53" i="51"/>
  <c r="T26" i="51"/>
  <c r="AG80" i="51"/>
  <c r="H17" i="51"/>
  <c r="M55" i="51"/>
  <c r="M89" i="51" s="1"/>
  <c r="P18" i="51"/>
  <c r="E56" i="51"/>
  <c r="J39" i="51"/>
  <c r="G69" i="51"/>
  <c r="S20" i="51"/>
  <c r="AD58" i="51"/>
  <c r="F70" i="51"/>
  <c r="C94" i="51"/>
  <c r="R19" i="51"/>
  <c r="AE57" i="51"/>
  <c r="AF12" i="51"/>
  <c r="U66" i="51"/>
  <c r="W33" i="51"/>
  <c r="Z71" i="51"/>
  <c r="C16" i="51"/>
  <c r="N62" i="51"/>
  <c r="L37" i="51"/>
  <c r="I67" i="51"/>
  <c r="D95" i="51"/>
  <c r="R28" i="51"/>
  <c r="AE82" i="51"/>
  <c r="X13" i="51"/>
  <c r="AC59" i="51"/>
  <c r="T32" i="51"/>
  <c r="AG78" i="51"/>
  <c r="X19" i="51"/>
  <c r="AF113" i="51"/>
  <c r="AC57" i="51"/>
  <c r="K32" i="51"/>
  <c r="F78" i="51"/>
  <c r="F87" i="51" s="1"/>
  <c r="AC34" i="51"/>
  <c r="X72" i="51"/>
  <c r="G35" i="51"/>
  <c r="G45" i="51" s="1"/>
  <c r="J73" i="51"/>
  <c r="P39" i="51"/>
  <c r="P46" i="51" s="1"/>
  <c r="E69" i="51"/>
  <c r="B17" i="51"/>
  <c r="O55" i="51"/>
  <c r="H9" i="51"/>
  <c r="M63" i="51"/>
  <c r="V17" i="51"/>
  <c r="AA55" i="51"/>
  <c r="AB39" i="51"/>
  <c r="Y69" i="51"/>
  <c r="AF27" i="51"/>
  <c r="U81" i="51"/>
  <c r="AB15" i="51"/>
  <c r="Y61" i="51"/>
  <c r="AF19" i="51"/>
  <c r="U57" i="51"/>
  <c r="N36" i="51"/>
  <c r="C74" i="51"/>
  <c r="Z38" i="51"/>
  <c r="W68" i="51"/>
  <c r="K31" i="51"/>
  <c r="K45" i="51" s="1"/>
  <c r="F77" i="51"/>
  <c r="AE25" i="51"/>
  <c r="R79" i="51"/>
  <c r="D22" i="51"/>
  <c r="D47" i="51" s="1"/>
  <c r="Q52" i="51"/>
  <c r="X20" i="51"/>
  <c r="AF114" i="51"/>
  <c r="AC58" i="51"/>
  <c r="Q39" i="51"/>
  <c r="D69" i="51"/>
  <c r="D88" i="51" s="1"/>
  <c r="AC33" i="51"/>
  <c r="X71" i="51"/>
  <c r="F14" i="51"/>
  <c r="K60" i="51"/>
  <c r="R12" i="51"/>
  <c r="AE66" i="51"/>
  <c r="AC39" i="51"/>
  <c r="X69" i="51"/>
  <c r="Q33" i="51"/>
  <c r="D71" i="51"/>
  <c r="R14" i="51"/>
  <c r="AE60" i="51"/>
  <c r="F12" i="51"/>
  <c r="K66" i="51"/>
  <c r="AE31" i="51"/>
  <c r="R77" i="51"/>
  <c r="K25" i="51"/>
  <c r="F79" i="51"/>
  <c r="L19" i="51"/>
  <c r="L44" i="51" s="1"/>
  <c r="I57" i="51"/>
  <c r="P15" i="51"/>
  <c r="E61" i="51"/>
  <c r="D14" i="51"/>
  <c r="Q60" i="51"/>
  <c r="H18" i="51"/>
  <c r="H47" i="51" s="1"/>
  <c r="M56" i="51"/>
  <c r="T18" i="51"/>
  <c r="AG56" i="51"/>
  <c r="V10" i="51"/>
  <c r="AA64" i="51"/>
  <c r="B16" i="51"/>
  <c r="O62" i="51"/>
  <c r="AG35" i="51"/>
  <c r="T73" i="51"/>
  <c r="M37" i="51"/>
  <c r="H67" i="51"/>
  <c r="Z28" i="51"/>
  <c r="W82" i="51"/>
  <c r="U17" i="51"/>
  <c r="AF55" i="51"/>
  <c r="I23" i="51"/>
  <c r="L53" i="51"/>
  <c r="AF36" i="51"/>
  <c r="U74" i="51"/>
  <c r="L38" i="51"/>
  <c r="D96" i="51"/>
  <c r="I68" i="51"/>
  <c r="W9" i="51"/>
  <c r="Z63" i="51"/>
  <c r="C15" i="51"/>
  <c r="N61" i="51"/>
  <c r="R22" i="51"/>
  <c r="AE52" i="51"/>
  <c r="F20" i="51"/>
  <c r="F47" i="51" s="1"/>
  <c r="K58" i="51"/>
  <c r="AC31" i="51"/>
  <c r="X77" i="51"/>
  <c r="Q25" i="51"/>
  <c r="Q45" i="51" s="1"/>
  <c r="D79" i="51"/>
  <c r="X14" i="51"/>
  <c r="AC60" i="51"/>
  <c r="M10" i="51"/>
  <c r="H64" i="51"/>
  <c r="AG10" i="51"/>
  <c r="T64" i="51"/>
  <c r="T87" i="51" s="1"/>
  <c r="AA18" i="51"/>
  <c r="AA46" i="51" s="1"/>
  <c r="V56" i="51"/>
  <c r="Y23" i="51"/>
  <c r="AG109" i="51"/>
  <c r="AG131" i="51" s="1"/>
  <c r="AB53" i="51"/>
  <c r="G40" i="51"/>
  <c r="J70" i="51"/>
  <c r="S34" i="51"/>
  <c r="AD72" i="51"/>
  <c r="J21" i="51"/>
  <c r="G51" i="51"/>
  <c r="AD19" i="51"/>
  <c r="S57" i="51"/>
  <c r="E32" i="51"/>
  <c r="P78" i="51"/>
  <c r="Y26" i="51"/>
  <c r="AB80" i="51"/>
  <c r="AG108" i="51"/>
  <c r="AG130" i="51" s="1"/>
  <c r="H35" i="51"/>
  <c r="M73" i="51"/>
  <c r="O10" i="51"/>
  <c r="B64" i="51"/>
  <c r="AA16" i="51"/>
  <c r="V62" i="51"/>
  <c r="V87" i="51" s="1"/>
  <c r="B27" i="51"/>
  <c r="O81" i="51"/>
  <c r="V29" i="51"/>
  <c r="V44" i="51" s="1"/>
  <c r="AA75" i="51"/>
  <c r="M18" i="51"/>
  <c r="H56" i="51"/>
  <c r="AG24" i="51"/>
  <c r="AG46" i="51" s="1"/>
  <c r="T54" i="51"/>
  <c r="N9" i="51"/>
  <c r="C63" i="51"/>
  <c r="Z15" i="51"/>
  <c r="W61" i="51"/>
  <c r="W87" i="51" s="1"/>
  <c r="AE29" i="51"/>
  <c r="R75" i="51"/>
  <c r="AC37" i="51"/>
  <c r="X67" i="51"/>
  <c r="Q37" i="51"/>
  <c r="D67" i="51"/>
  <c r="K29" i="51"/>
  <c r="F75" i="51"/>
  <c r="I11" i="51"/>
  <c r="L65" i="51"/>
  <c r="C19" i="51"/>
  <c r="N57" i="51"/>
  <c r="O33" i="51"/>
  <c r="B71" i="51"/>
  <c r="M25" i="51"/>
  <c r="H79" i="51"/>
  <c r="G15" i="51"/>
  <c r="J61" i="51"/>
  <c r="E23" i="51"/>
  <c r="P53" i="51"/>
  <c r="I35" i="51"/>
  <c r="L73" i="51"/>
  <c r="C27" i="51"/>
  <c r="N81" i="51"/>
  <c r="Q13" i="51"/>
  <c r="D59" i="51"/>
  <c r="K21" i="51"/>
  <c r="F51" i="51"/>
  <c r="G39" i="51"/>
  <c r="J69" i="51"/>
  <c r="E31" i="51"/>
  <c r="P77" i="51"/>
  <c r="O9" i="51"/>
  <c r="B63" i="51"/>
  <c r="M17" i="51"/>
  <c r="H55" i="51"/>
  <c r="AG17" i="51"/>
  <c r="T55" i="51"/>
  <c r="AA9" i="51"/>
  <c r="V63" i="51"/>
  <c r="Y31" i="51"/>
  <c r="AB77" i="51"/>
  <c r="AB86" i="51" s="1"/>
  <c r="AG101" i="51"/>
  <c r="S39" i="51"/>
  <c r="S47" i="51" s="1"/>
  <c r="AD69" i="51"/>
  <c r="AE21" i="51"/>
  <c r="R51" i="51"/>
  <c r="AC13" i="51"/>
  <c r="AC45" i="51" s="1"/>
  <c r="X59" i="51"/>
  <c r="W27" i="51"/>
  <c r="AE105" i="51"/>
  <c r="Z81" i="51"/>
  <c r="AG34" i="51"/>
  <c r="T72" i="51"/>
  <c r="AA26" i="51"/>
  <c r="V80" i="51"/>
  <c r="Y16" i="51"/>
  <c r="Y46" i="51" s="1"/>
  <c r="AB62" i="51"/>
  <c r="S24" i="51"/>
  <c r="AD54" i="51"/>
  <c r="AD87" i="51" s="1"/>
  <c r="AE38" i="51"/>
  <c r="AE44" i="51" s="1"/>
  <c r="R68" i="51"/>
  <c r="AC30" i="51"/>
  <c r="X76" i="51"/>
  <c r="X89" i="51" s="1"/>
  <c r="W12" i="51"/>
  <c r="Z66" i="51"/>
  <c r="U20" i="51"/>
  <c r="AF58" i="51"/>
  <c r="I20" i="51"/>
  <c r="L58" i="51"/>
  <c r="C12" i="51"/>
  <c r="N66" i="51"/>
  <c r="Q30" i="51"/>
  <c r="D76" i="51"/>
  <c r="K38" i="51"/>
  <c r="C96" i="51"/>
  <c r="F68" i="51"/>
  <c r="G24" i="51"/>
  <c r="J54" i="51"/>
  <c r="E16" i="51"/>
  <c r="P62" i="51"/>
  <c r="M34" i="51"/>
  <c r="H72" i="51"/>
  <c r="B55" i="51"/>
  <c r="O17" i="51"/>
  <c r="D51" i="51"/>
  <c r="Q21" i="51"/>
  <c r="I40" i="51"/>
  <c r="C51" i="51"/>
  <c r="N21" i="51"/>
  <c r="B75" i="51"/>
  <c r="O29" i="51"/>
  <c r="AD13" i="51"/>
  <c r="AG60" i="51"/>
  <c r="T14" i="51"/>
  <c r="AG68" i="51"/>
  <c r="T38" i="51"/>
  <c r="T47" i="51" s="1"/>
  <c r="C77" i="51"/>
  <c r="N31" i="51"/>
  <c r="AG72" i="51"/>
  <c r="T34" i="51"/>
  <c r="B51" i="51"/>
  <c r="O21" i="51"/>
  <c r="C81" i="51"/>
  <c r="C87" i="51" s="1"/>
  <c r="N27" i="51"/>
  <c r="AF71" i="51"/>
  <c r="U33" i="51"/>
  <c r="N35" i="51"/>
  <c r="AG70" i="51"/>
  <c r="T40" i="51"/>
  <c r="AG64" i="51"/>
  <c r="T10" i="51"/>
  <c r="C55" i="51"/>
  <c r="N17" i="51"/>
  <c r="B56" i="51"/>
  <c r="O18" i="51"/>
  <c r="AF68" i="51"/>
  <c r="AF89" i="51" s="1"/>
  <c r="U38" i="51"/>
  <c r="AF60" i="51"/>
  <c r="U14" i="51"/>
  <c r="B53" i="51"/>
  <c r="O23" i="51"/>
  <c r="AF62" i="51"/>
  <c r="U16" i="51"/>
  <c r="AF61" i="51"/>
  <c r="U15" i="51"/>
  <c r="AF70" i="51"/>
  <c r="U40" i="51"/>
  <c r="B52" i="51"/>
  <c r="O22" i="51"/>
  <c r="O44" i="51" s="1"/>
  <c r="C78" i="51"/>
  <c r="N32" i="51"/>
  <c r="V12" i="51"/>
  <c r="AG59" i="51"/>
  <c r="T13" i="51"/>
  <c r="B76" i="51"/>
  <c r="O30" i="51"/>
  <c r="AF72" i="51"/>
  <c r="U34" i="51"/>
  <c r="C57" i="51"/>
  <c r="N19" i="51"/>
  <c r="G36" i="51"/>
  <c r="AG71" i="51"/>
  <c r="T33" i="51"/>
  <c r="B79" i="51"/>
  <c r="O25" i="51"/>
  <c r="B54" i="51"/>
  <c r="O24" i="51"/>
  <c r="C53" i="51"/>
  <c r="N23" i="51"/>
  <c r="AF74" i="51"/>
  <c r="U36" i="51"/>
  <c r="AF66" i="51"/>
  <c r="U12" i="51"/>
  <c r="U46" i="51" s="1"/>
  <c r="K40" i="51"/>
  <c r="C58" i="51"/>
  <c r="N20" i="51"/>
  <c r="AG67" i="51"/>
  <c r="AG89" i="51" s="1"/>
  <c r="T37" i="51"/>
  <c r="AF65" i="51"/>
  <c r="AF88" i="51" s="1"/>
  <c r="U11" i="51"/>
  <c r="AF73" i="51"/>
  <c r="U35" i="51"/>
  <c r="B80" i="51"/>
  <c r="O26" i="51"/>
  <c r="C52" i="51"/>
  <c r="N22" i="51"/>
  <c r="AF64" i="51"/>
  <c r="U10" i="51"/>
  <c r="AG63" i="51"/>
  <c r="T9" i="51"/>
  <c r="C76" i="51"/>
  <c r="N30" i="51"/>
  <c r="D52" i="51"/>
  <c r="Q22" i="51"/>
  <c r="L14" i="51"/>
  <c r="L47" i="51" s="1"/>
  <c r="I33" i="51"/>
  <c r="I45" i="51" s="1"/>
  <c r="AG62" i="51"/>
  <c r="T16" i="51"/>
  <c r="AF63" i="51"/>
  <c r="U9" i="51"/>
  <c r="J40" i="51"/>
  <c r="C80" i="51"/>
  <c r="N26" i="51"/>
  <c r="AG73" i="51"/>
  <c r="T35" i="51"/>
  <c r="AG65" i="51"/>
  <c r="T11" i="51"/>
  <c r="T46" i="51" s="1"/>
  <c r="C56" i="51"/>
  <c r="N18" i="51"/>
  <c r="AF69" i="51"/>
  <c r="U39" i="51"/>
  <c r="AG69" i="51"/>
  <c r="T39" i="51"/>
  <c r="C54" i="51"/>
  <c r="N24" i="51"/>
  <c r="C75" i="51"/>
  <c r="N29" i="51"/>
  <c r="Q10" i="51"/>
  <c r="F37" i="51"/>
  <c r="B81" i="51"/>
  <c r="O27" i="51"/>
  <c r="O45" i="51" s="1"/>
  <c r="B58" i="51"/>
  <c r="O20" i="51"/>
  <c r="Q171" i="51"/>
  <c r="C34" i="51"/>
  <c r="AG66" i="51"/>
  <c r="AG88" i="51" s="1"/>
  <c r="T12" i="51"/>
  <c r="AG74" i="51"/>
  <c r="T36" i="51"/>
  <c r="C79" i="51"/>
  <c r="N25" i="51"/>
  <c r="B82" i="51"/>
  <c r="O28" i="51"/>
  <c r="B57" i="51"/>
  <c r="O19" i="51"/>
  <c r="AG61" i="51"/>
  <c r="T15" i="51"/>
  <c r="K23" i="51"/>
  <c r="C82" i="51"/>
  <c r="N28" i="51"/>
  <c r="N45" i="51" s="1"/>
  <c r="B77" i="51"/>
  <c r="O31" i="51"/>
  <c r="S23" i="51"/>
  <c r="S45" i="51" s="1"/>
  <c r="AF59" i="51"/>
  <c r="U13" i="51"/>
  <c r="AF67" i="51"/>
  <c r="U37" i="51"/>
  <c r="U47" i="51" s="1"/>
  <c r="B78" i="51"/>
  <c r="O32" i="51"/>
  <c r="R2" i="51"/>
  <c r="N170" i="51"/>
  <c r="U167" i="51" l="1"/>
  <c r="R167" i="51"/>
  <c r="T167" i="51"/>
  <c r="AH139" i="51"/>
  <c r="AI139" i="51"/>
  <c r="AJ142" i="51"/>
  <c r="AI142" i="51"/>
  <c r="AH142" i="51"/>
  <c r="K168" i="51"/>
  <c r="K167" i="51"/>
  <c r="AA168" i="51"/>
  <c r="AA167" i="51"/>
  <c r="O167" i="51"/>
  <c r="O168" i="51"/>
  <c r="L167" i="51"/>
  <c r="L168" i="51"/>
  <c r="U168" i="51"/>
  <c r="N167" i="51"/>
  <c r="N168" i="51"/>
  <c r="AH159" i="51"/>
  <c r="AI159" i="51"/>
  <c r="AJ159" i="51"/>
  <c r="AC167" i="51"/>
  <c r="AC168" i="51"/>
  <c r="AH157" i="51"/>
  <c r="AI157" i="51"/>
  <c r="AJ156" i="51"/>
  <c r="AH156" i="51"/>
  <c r="AI156" i="51"/>
  <c r="V167" i="51"/>
  <c r="V168" i="51"/>
  <c r="AJ153" i="51"/>
  <c r="AH153" i="51"/>
  <c r="AI153" i="51"/>
  <c r="AD167" i="51"/>
  <c r="AD168" i="51"/>
  <c r="AF167" i="51"/>
  <c r="AF168" i="51"/>
  <c r="F167" i="51"/>
  <c r="F168" i="51"/>
  <c r="B171" i="51"/>
  <c r="AI166" i="51"/>
  <c r="AH166" i="51"/>
  <c r="AJ166" i="51"/>
  <c r="R168" i="51"/>
  <c r="P167" i="51"/>
  <c r="P168" i="51"/>
  <c r="AJ165" i="51"/>
  <c r="AH165" i="51"/>
  <c r="AI165" i="51"/>
  <c r="AJ148" i="51"/>
  <c r="AH148" i="51"/>
  <c r="AI148" i="51"/>
  <c r="X167" i="51"/>
  <c r="X168" i="51"/>
  <c r="AE167" i="51"/>
  <c r="AE168" i="51"/>
  <c r="AI144" i="51"/>
  <c r="AH144" i="51"/>
  <c r="AH158" i="51"/>
  <c r="AI158" i="51"/>
  <c r="AH149" i="51"/>
  <c r="AI149" i="51"/>
  <c r="S168" i="51"/>
  <c r="S167" i="51"/>
  <c r="AH164" i="51"/>
  <c r="AI164" i="51"/>
  <c r="AJ154" i="51"/>
  <c r="AH154" i="51"/>
  <c r="AI154" i="51"/>
  <c r="AH138" i="51"/>
  <c r="AI138" i="51"/>
  <c r="AI143" i="51"/>
  <c r="AH143" i="51"/>
  <c r="Y167" i="51"/>
  <c r="Y168" i="51"/>
  <c r="AI160" i="51"/>
  <c r="AH160" i="51"/>
  <c r="AJ160" i="51"/>
  <c r="H167" i="51"/>
  <c r="H168" i="51"/>
  <c r="T168" i="51"/>
  <c r="G167" i="51"/>
  <c r="G168" i="51"/>
  <c r="AJ155" i="51"/>
  <c r="AH155" i="51"/>
  <c r="AI155" i="51"/>
  <c r="W167" i="51"/>
  <c r="W168" i="51"/>
  <c r="AB167" i="51"/>
  <c r="AB168" i="51"/>
  <c r="AH140" i="51"/>
  <c r="AI140" i="51"/>
  <c r="AJ141" i="51"/>
  <c r="AH141" i="51"/>
  <c r="AI141" i="51"/>
  <c r="Z168" i="51"/>
  <c r="Z167" i="51"/>
  <c r="C168" i="51"/>
  <c r="C167" i="51"/>
  <c r="D167" i="51"/>
  <c r="D168" i="51"/>
  <c r="AI136" i="51"/>
  <c r="AH136" i="51"/>
  <c r="AJ136" i="51"/>
  <c r="J168" i="51"/>
  <c r="J167" i="51"/>
  <c r="I168" i="51"/>
  <c r="I167" i="51"/>
  <c r="AH162" i="51"/>
  <c r="AI162" i="51"/>
  <c r="AH145" i="51"/>
  <c r="AI145" i="51"/>
  <c r="AJ145" i="51"/>
  <c r="AH161" i="51"/>
  <c r="AI161" i="51"/>
  <c r="AH147" i="51"/>
  <c r="AI147" i="51"/>
  <c r="AJ147" i="51"/>
  <c r="AH163" i="51"/>
  <c r="AI163" i="51"/>
  <c r="AH137" i="51"/>
  <c r="AI137" i="51"/>
  <c r="AH146" i="51"/>
  <c r="AI146" i="51"/>
  <c r="AJ146" i="51"/>
  <c r="AH151" i="51"/>
  <c r="AI151" i="51"/>
  <c r="B172" i="51"/>
  <c r="AG171" i="51"/>
  <c r="AG168" i="51"/>
  <c r="AG167" i="51"/>
  <c r="M167" i="51"/>
  <c r="M168" i="51"/>
  <c r="AI152" i="51"/>
  <c r="AH152" i="51"/>
  <c r="Q173" i="51"/>
  <c r="Q168" i="51"/>
  <c r="Q167" i="51"/>
  <c r="AJ135" i="51"/>
  <c r="B168" i="51"/>
  <c r="AH135" i="51"/>
  <c r="B167" i="51"/>
  <c r="AI135" i="51"/>
  <c r="E167" i="51"/>
  <c r="E168" i="51"/>
  <c r="AI150" i="51"/>
  <c r="AH150" i="51"/>
  <c r="B173" i="51"/>
  <c r="AA126" i="51"/>
  <c r="AA125" i="51"/>
  <c r="L125" i="51"/>
  <c r="L126" i="51"/>
  <c r="AI101" i="51"/>
  <c r="AH101" i="51"/>
  <c r="V125" i="51"/>
  <c r="V126" i="51"/>
  <c r="AH115" i="51"/>
  <c r="AI115" i="51"/>
  <c r="AH119" i="51"/>
  <c r="AI119" i="51"/>
  <c r="Y126" i="51"/>
  <c r="Y125" i="51"/>
  <c r="T125" i="51"/>
  <c r="T126" i="51"/>
  <c r="E125" i="51"/>
  <c r="E126" i="51"/>
  <c r="AD125" i="51"/>
  <c r="AD126" i="51"/>
  <c r="AI116" i="51"/>
  <c r="AH116" i="51"/>
  <c r="AH107" i="51"/>
  <c r="AI107" i="51"/>
  <c r="AJ112" i="51"/>
  <c r="AH112" i="51"/>
  <c r="AI112" i="51"/>
  <c r="AI118" i="51"/>
  <c r="AH118" i="51"/>
  <c r="AJ118" i="51"/>
  <c r="Q131" i="51"/>
  <c r="Q126" i="51"/>
  <c r="Q125" i="51"/>
  <c r="R126" i="51"/>
  <c r="R125" i="51"/>
  <c r="R130" i="51"/>
  <c r="AH98" i="51"/>
  <c r="AI98" i="51"/>
  <c r="AJ100" i="51"/>
  <c r="AI100" i="51"/>
  <c r="AH100" i="51"/>
  <c r="AI94" i="51"/>
  <c r="AH94" i="51"/>
  <c r="AJ94" i="51"/>
  <c r="N125" i="51"/>
  <c r="N126" i="51"/>
  <c r="F125" i="51"/>
  <c r="F126" i="51"/>
  <c r="S126" i="51"/>
  <c r="S125" i="51"/>
  <c r="AH103" i="51"/>
  <c r="AI103" i="51"/>
  <c r="AJ103" i="51"/>
  <c r="O125" i="51"/>
  <c r="O126" i="51"/>
  <c r="AJ111" i="51"/>
  <c r="AH111" i="51"/>
  <c r="AI111" i="51"/>
  <c r="X125" i="51"/>
  <c r="X126" i="51"/>
  <c r="AI110" i="51"/>
  <c r="AH110" i="51"/>
  <c r="AH104" i="51"/>
  <c r="AI104" i="51"/>
  <c r="AJ104" i="51"/>
  <c r="AJ106" i="51"/>
  <c r="AH106" i="51"/>
  <c r="AI106" i="51"/>
  <c r="AJ113" i="51"/>
  <c r="AH113" i="51"/>
  <c r="AI113" i="51"/>
  <c r="AJ99" i="51"/>
  <c r="AH99" i="51"/>
  <c r="AI99" i="51"/>
  <c r="AH96" i="51"/>
  <c r="AI96" i="51"/>
  <c r="AH120" i="51"/>
  <c r="AI120" i="51"/>
  <c r="AG129" i="51"/>
  <c r="AG126" i="51"/>
  <c r="AG125" i="51"/>
  <c r="M125" i="51"/>
  <c r="M126" i="51"/>
  <c r="C126" i="51"/>
  <c r="C125" i="51"/>
  <c r="G125" i="51"/>
  <c r="G126" i="51"/>
  <c r="W125" i="51"/>
  <c r="W126" i="51"/>
  <c r="D125" i="51"/>
  <c r="D126" i="51"/>
  <c r="AF125" i="51"/>
  <c r="AF126" i="51"/>
  <c r="AH97" i="51"/>
  <c r="AI97" i="51"/>
  <c r="H125" i="51"/>
  <c r="H126" i="51"/>
  <c r="B130" i="51"/>
  <c r="AI109" i="51"/>
  <c r="AH109" i="51"/>
  <c r="AC125" i="51"/>
  <c r="AC126" i="51"/>
  <c r="AJ117" i="51"/>
  <c r="AH117" i="51"/>
  <c r="AI117" i="51"/>
  <c r="AH123" i="51"/>
  <c r="AI123" i="51"/>
  <c r="AJ123" i="51"/>
  <c r="Z125" i="51"/>
  <c r="Z126" i="51"/>
  <c r="U125" i="51"/>
  <c r="U126" i="51"/>
  <c r="I126" i="51"/>
  <c r="I125" i="51"/>
  <c r="J125" i="51"/>
  <c r="J126" i="51"/>
  <c r="K126" i="51"/>
  <c r="K125" i="51"/>
  <c r="AB125" i="51"/>
  <c r="AB126" i="51"/>
  <c r="AH105" i="51"/>
  <c r="AI105" i="51"/>
  <c r="AJ105" i="51"/>
  <c r="AJ93" i="51"/>
  <c r="AH93" i="51"/>
  <c r="B125" i="51"/>
  <c r="AI93" i="51"/>
  <c r="B126" i="51"/>
  <c r="P125" i="51"/>
  <c r="P126" i="51"/>
  <c r="AH122" i="51"/>
  <c r="AI122" i="51"/>
  <c r="AI102" i="51"/>
  <c r="AH102" i="51"/>
  <c r="AE125" i="51"/>
  <c r="AE126" i="51"/>
  <c r="AH121" i="51"/>
  <c r="AI121" i="51"/>
  <c r="AI124" i="51"/>
  <c r="AJ124" i="51"/>
  <c r="AH124" i="51"/>
  <c r="AH95" i="51"/>
  <c r="AI95" i="51"/>
  <c r="AI108" i="51"/>
  <c r="B131" i="51"/>
  <c r="AH108" i="51"/>
  <c r="AJ114" i="51"/>
  <c r="AH114" i="51"/>
  <c r="AI114" i="51"/>
  <c r="AJ70" i="51"/>
  <c r="AE83" i="51"/>
  <c r="AE84" i="51"/>
  <c r="S83" i="51"/>
  <c r="S84" i="51"/>
  <c r="AH62" i="51"/>
  <c r="AI62" i="51"/>
  <c r="AJ62" i="51"/>
  <c r="M83" i="51"/>
  <c r="M84" i="51"/>
  <c r="AI60" i="51"/>
  <c r="AH60" i="51"/>
  <c r="L84" i="51"/>
  <c r="L83" i="51"/>
  <c r="AJ57" i="51"/>
  <c r="AH57" i="51"/>
  <c r="AI57" i="51"/>
  <c r="AI82" i="51"/>
  <c r="AJ82" i="51"/>
  <c r="AH82" i="51"/>
  <c r="V83" i="51"/>
  <c r="V84" i="51"/>
  <c r="O83" i="51"/>
  <c r="O84" i="51"/>
  <c r="B89" i="51"/>
  <c r="AH66" i="51"/>
  <c r="AI66" i="51"/>
  <c r="AI59" i="51"/>
  <c r="AH59" i="51"/>
  <c r="I84" i="51"/>
  <c r="I83" i="51"/>
  <c r="AI70" i="51"/>
  <c r="AI74" i="51"/>
  <c r="AH74" i="51"/>
  <c r="H83" i="51"/>
  <c r="H84" i="51"/>
  <c r="AI77" i="51"/>
  <c r="AH77" i="51"/>
  <c r="R88" i="51"/>
  <c r="R83" i="51"/>
  <c r="R84" i="51"/>
  <c r="G83" i="51"/>
  <c r="G84" i="51"/>
  <c r="AH80" i="51"/>
  <c r="AI80" i="51"/>
  <c r="D84" i="51"/>
  <c r="D83" i="51"/>
  <c r="AJ71" i="51"/>
  <c r="AH71" i="51"/>
  <c r="AI71" i="51"/>
  <c r="W83" i="51"/>
  <c r="W84" i="51"/>
  <c r="AI68" i="51"/>
  <c r="AH68" i="51"/>
  <c r="Q84" i="51"/>
  <c r="Q83" i="51"/>
  <c r="Q89" i="51"/>
  <c r="AD83" i="51"/>
  <c r="AD84" i="51"/>
  <c r="J83" i="51"/>
  <c r="J84" i="51"/>
  <c r="AH70" i="51"/>
  <c r="AJ76" i="51"/>
  <c r="AH76" i="51"/>
  <c r="AI76" i="51"/>
  <c r="U83" i="51"/>
  <c r="U84" i="51"/>
  <c r="AH78" i="51"/>
  <c r="AI78" i="51"/>
  <c r="AI58" i="51"/>
  <c r="AJ58" i="51"/>
  <c r="AH58" i="51"/>
  <c r="AH54" i="51"/>
  <c r="AI54" i="51"/>
  <c r="AH56" i="51"/>
  <c r="AI56" i="51"/>
  <c r="X83" i="51"/>
  <c r="X84" i="51"/>
  <c r="AI61" i="51"/>
  <c r="AJ61" i="51"/>
  <c r="AH61" i="51"/>
  <c r="N83" i="51"/>
  <c r="N84" i="51"/>
  <c r="AH65" i="51"/>
  <c r="AI65" i="51"/>
  <c r="AB84" i="51"/>
  <c r="AB83" i="51"/>
  <c r="B84" i="51"/>
  <c r="AI51" i="51"/>
  <c r="AJ51" i="51"/>
  <c r="AH51" i="51"/>
  <c r="B83" i="51"/>
  <c r="AI75" i="51"/>
  <c r="AJ75" i="51"/>
  <c r="AH75" i="51"/>
  <c r="AH55" i="51"/>
  <c r="AI55" i="51"/>
  <c r="F83" i="51"/>
  <c r="F84" i="51"/>
  <c r="Y84" i="51"/>
  <c r="Y83" i="51"/>
  <c r="E83" i="51"/>
  <c r="E84" i="51"/>
  <c r="AI69" i="51"/>
  <c r="AJ69" i="51"/>
  <c r="AH69" i="51"/>
  <c r="Z83" i="51"/>
  <c r="Z84" i="51"/>
  <c r="P83" i="51"/>
  <c r="P84" i="51"/>
  <c r="C83" i="51"/>
  <c r="C84" i="51"/>
  <c r="AH63" i="51"/>
  <c r="AI63" i="51"/>
  <c r="AJ63" i="51"/>
  <c r="AJ64" i="51"/>
  <c r="AH64" i="51"/>
  <c r="AI64" i="51"/>
  <c r="AG84" i="51"/>
  <c r="AG83" i="51"/>
  <c r="AG87" i="51"/>
  <c r="AJ72" i="51"/>
  <c r="AH72" i="51"/>
  <c r="AI72" i="51"/>
  <c r="K84" i="51"/>
  <c r="K83" i="51"/>
  <c r="AC83" i="51"/>
  <c r="AC84" i="51"/>
  <c r="AH81" i="51"/>
  <c r="AJ81" i="51"/>
  <c r="AI81" i="51"/>
  <c r="AH79" i="51"/>
  <c r="AI79" i="51"/>
  <c r="AJ52" i="51"/>
  <c r="AH52" i="51"/>
  <c r="AI52" i="51"/>
  <c r="AI53" i="51"/>
  <c r="AH53" i="51"/>
  <c r="AH67" i="51"/>
  <c r="B88" i="51"/>
  <c r="AI67" i="51"/>
  <c r="AH73" i="51"/>
  <c r="AI73" i="51"/>
  <c r="AA83" i="51"/>
  <c r="AA84" i="51"/>
  <c r="T84" i="51"/>
  <c r="T83" i="51"/>
  <c r="AF83" i="51"/>
  <c r="AF84" i="51"/>
  <c r="AJ22" i="51"/>
  <c r="AJ20" i="51"/>
  <c r="AJ10" i="51"/>
  <c r="AJ30" i="51"/>
  <c r="Z42" i="51"/>
  <c r="Z41" i="51"/>
  <c r="AJ19" i="51"/>
  <c r="W41" i="51"/>
  <c r="W42" i="51"/>
  <c r="AJ15" i="51"/>
  <c r="AJ16" i="51"/>
  <c r="X42" i="51"/>
  <c r="X41" i="51"/>
  <c r="AE41" i="51"/>
  <c r="AE42" i="51"/>
  <c r="AC42" i="51"/>
  <c r="AC41" i="51"/>
  <c r="V42" i="51"/>
  <c r="V41" i="51"/>
  <c r="AJ40" i="51"/>
  <c r="AJ28" i="51"/>
  <c r="AG42" i="51"/>
  <c r="AG41" i="51"/>
  <c r="AJ29" i="51"/>
  <c r="S42" i="51"/>
  <c r="S41" i="51"/>
  <c r="T42" i="51"/>
  <c r="T41" i="51"/>
  <c r="AJ34" i="51"/>
  <c r="AB42" i="51"/>
  <c r="AB41" i="51"/>
  <c r="AJ9" i="51"/>
  <c r="AJ27" i="51"/>
  <c r="AJ39" i="51"/>
  <c r="AJ21" i="51"/>
  <c r="U42" i="51"/>
  <c r="U41" i="51"/>
  <c r="AA42" i="51"/>
  <c r="AA41" i="51"/>
  <c r="Y42" i="51"/>
  <c r="Y41" i="51"/>
  <c r="AF42" i="51"/>
  <c r="AF41" i="51"/>
  <c r="AJ33" i="51"/>
  <c r="AD42" i="51"/>
  <c r="AD41" i="51"/>
  <c r="R42" i="51"/>
  <c r="R41" i="51"/>
  <c r="AI34" i="51"/>
  <c r="L41" i="51"/>
  <c r="L42" i="51"/>
  <c r="J41" i="51"/>
  <c r="J42" i="51"/>
  <c r="I42" i="51"/>
  <c r="I41" i="51"/>
  <c r="P41" i="51"/>
  <c r="P42" i="51"/>
  <c r="AH25" i="51"/>
  <c r="O41" i="51"/>
  <c r="O42" i="51"/>
  <c r="H41" i="51"/>
  <c r="H42" i="51"/>
  <c r="K41" i="51"/>
  <c r="K42" i="51"/>
  <c r="C41" i="51"/>
  <c r="C42" i="51"/>
  <c r="G41" i="51"/>
  <c r="G42" i="51"/>
  <c r="Q42" i="51"/>
  <c r="Q41" i="51"/>
  <c r="M41" i="51"/>
  <c r="M42" i="51"/>
  <c r="E41" i="51"/>
  <c r="E42" i="51"/>
  <c r="B42" i="51"/>
  <c r="B41" i="51"/>
  <c r="N41" i="51"/>
  <c r="N42" i="51"/>
  <c r="D41" i="51"/>
  <c r="D42" i="51"/>
  <c r="F41" i="51"/>
  <c r="F42" i="51"/>
  <c r="B86" i="51"/>
  <c r="F171" i="51"/>
  <c r="AH38" i="51"/>
  <c r="AH29" i="51"/>
  <c r="AI35" i="51"/>
  <c r="AI17" i="51"/>
  <c r="AH18" i="51"/>
  <c r="AH12" i="51"/>
  <c r="AI22" i="51"/>
  <c r="AH10" i="51"/>
  <c r="AI39" i="51"/>
  <c r="AH13" i="51"/>
  <c r="AH24" i="51"/>
  <c r="AH39" i="51"/>
  <c r="AH11" i="51"/>
  <c r="AJ47" i="51"/>
  <c r="AI33" i="51"/>
  <c r="AH33" i="51"/>
  <c r="F128" i="51"/>
  <c r="AH21" i="51"/>
  <c r="E87" i="51"/>
  <c r="C171" i="51"/>
  <c r="AI47" i="51"/>
  <c r="AH47" i="51"/>
  <c r="AI20" i="51"/>
  <c r="AH20" i="51"/>
  <c r="AI38" i="51"/>
  <c r="AI16" i="51"/>
  <c r="M129" i="51"/>
  <c r="AI28" i="51"/>
  <c r="AH28" i="51"/>
  <c r="AI31" i="51"/>
  <c r="AH31" i="51"/>
  <c r="AI29" i="51"/>
  <c r="AI19" i="51"/>
  <c r="AH34" i="51"/>
  <c r="AI24" i="51"/>
  <c r="AH15" i="51"/>
  <c r="AI15" i="51"/>
  <c r="F44" i="51"/>
  <c r="AI13" i="51"/>
  <c r="F129" i="51"/>
  <c r="AH32" i="51"/>
  <c r="D128" i="51"/>
  <c r="C86" i="51"/>
  <c r="AI10" i="51"/>
  <c r="AI21" i="51"/>
  <c r="E171" i="51"/>
  <c r="AI32" i="51"/>
  <c r="H86" i="51"/>
  <c r="B129" i="51"/>
  <c r="AH35" i="51"/>
  <c r="C128" i="51"/>
  <c r="AH26" i="51"/>
  <c r="AH37" i="51"/>
  <c r="AH16" i="51"/>
  <c r="AH22" i="51"/>
  <c r="N44" i="51"/>
  <c r="AH14" i="51"/>
  <c r="AI14" i="51"/>
  <c r="AH19" i="51"/>
  <c r="AI26" i="51"/>
  <c r="AI37" i="51"/>
  <c r="AH9" i="51"/>
  <c r="B44" i="51"/>
  <c r="AI9" i="51"/>
  <c r="E170" i="51"/>
  <c r="AI27" i="51"/>
  <c r="AI12" i="51"/>
  <c r="G129" i="51"/>
  <c r="K86" i="51"/>
  <c r="F170" i="51"/>
  <c r="AI11" i="51"/>
  <c r="AH17" i="51"/>
  <c r="AI23" i="51"/>
  <c r="AH23" i="51"/>
  <c r="D86" i="51"/>
  <c r="AI25" i="51"/>
  <c r="AI18" i="51"/>
  <c r="AH27" i="51"/>
  <c r="AI30" i="51"/>
  <c r="AH30" i="51"/>
  <c r="AI36" i="51"/>
  <c r="AH36" i="51"/>
  <c r="B45" i="51"/>
  <c r="AH40" i="51"/>
  <c r="AI40" i="51"/>
  <c r="B87" i="51"/>
  <c r="B170" i="51"/>
  <c r="BV263" i="48"/>
  <c r="BV264" i="48"/>
  <c r="AC93" i="48" s="1"/>
  <c r="BV1032" i="48"/>
  <c r="BV1031" i="48"/>
  <c r="BV1030" i="48"/>
  <c r="BV1029" i="48"/>
  <c r="BV1028" i="48"/>
  <c r="BV1027" i="48"/>
  <c r="BV1026" i="48"/>
  <c r="BV1025" i="48"/>
  <c r="BV1024" i="48"/>
  <c r="BV1023" i="48"/>
  <c r="BV1022" i="48"/>
  <c r="BV1021" i="48"/>
  <c r="BV1020" i="48"/>
  <c r="BV1019" i="48"/>
  <c r="BV1018" i="48"/>
  <c r="BV1017" i="48"/>
  <c r="BV1016" i="48"/>
  <c r="BV1015" i="48"/>
  <c r="BV1014" i="48"/>
  <c r="BV1013" i="48"/>
  <c r="BV1012" i="48"/>
  <c r="BV1011" i="48"/>
  <c r="BV1010" i="48"/>
  <c r="BV1009" i="48"/>
  <c r="BV1008" i="48"/>
  <c r="BV1007" i="48"/>
  <c r="BV1006" i="48"/>
  <c r="BV1005" i="48"/>
  <c r="BV1004" i="48"/>
  <c r="BV1003" i="48"/>
  <c r="BV1002" i="48"/>
  <c r="AG93" i="48" s="1"/>
  <c r="BV1001" i="48"/>
  <c r="BV1000" i="48"/>
  <c r="BV999" i="48"/>
  <c r="BV998" i="48"/>
  <c r="BV997" i="48"/>
  <c r="BV996" i="48"/>
  <c r="BV995" i="48"/>
  <c r="BV994" i="48"/>
  <c r="BV993" i="48"/>
  <c r="BV992" i="48"/>
  <c r="BV991" i="48"/>
  <c r="BV990" i="48"/>
  <c r="BV989" i="48"/>
  <c r="BV988" i="48"/>
  <c r="BV987" i="48"/>
  <c r="BV986" i="48"/>
  <c r="BV985" i="48"/>
  <c r="BV984" i="48"/>
  <c r="BV983" i="48"/>
  <c r="BV982" i="48"/>
  <c r="BV981" i="48"/>
  <c r="BV980" i="48"/>
  <c r="BV979" i="48"/>
  <c r="X93" i="48" s="1"/>
  <c r="BV978" i="48"/>
  <c r="BV977" i="48"/>
  <c r="BV976" i="48"/>
  <c r="BV975" i="48"/>
  <c r="BV974" i="48"/>
  <c r="BV973" i="48"/>
  <c r="BV972" i="48"/>
  <c r="BV971" i="48"/>
  <c r="BV970" i="48"/>
  <c r="BV969" i="48"/>
  <c r="BV968" i="48"/>
  <c r="BV967" i="48"/>
  <c r="BV966" i="48"/>
  <c r="BV965" i="48"/>
  <c r="BV964" i="48"/>
  <c r="BV963" i="48"/>
  <c r="BV962" i="48"/>
  <c r="BV961" i="48"/>
  <c r="BV960" i="48"/>
  <c r="BV959" i="48"/>
  <c r="BV958" i="48"/>
  <c r="BV957" i="48"/>
  <c r="BV956" i="48"/>
  <c r="BV955" i="48"/>
  <c r="BV954" i="48"/>
  <c r="BV953" i="48"/>
  <c r="BV952" i="48"/>
  <c r="BV951" i="48"/>
  <c r="BV950" i="48"/>
  <c r="BV949" i="48"/>
  <c r="BV948" i="48"/>
  <c r="BV947" i="48"/>
  <c r="BV946" i="48"/>
  <c r="BV945" i="48"/>
  <c r="BV944" i="48"/>
  <c r="BV943" i="48"/>
  <c r="BV942" i="48"/>
  <c r="BV941" i="48"/>
  <c r="BV940" i="48"/>
  <c r="BV939" i="48"/>
  <c r="BV938" i="48"/>
  <c r="BV937" i="48"/>
  <c r="BV936" i="48"/>
  <c r="BV935" i="48"/>
  <c r="BV934" i="48"/>
  <c r="BV933" i="48"/>
  <c r="BV932" i="48"/>
  <c r="BV931" i="48"/>
  <c r="BV930" i="48"/>
  <c r="BV929" i="48"/>
  <c r="BV928" i="48"/>
  <c r="BV927" i="48"/>
  <c r="BV926" i="48"/>
  <c r="BV925" i="48"/>
  <c r="BV924" i="48"/>
  <c r="BV923" i="48"/>
  <c r="BV922" i="48"/>
  <c r="BV921" i="48"/>
  <c r="BV920" i="48"/>
  <c r="BV919" i="48"/>
  <c r="BV918" i="48"/>
  <c r="BV917" i="48"/>
  <c r="BV916" i="48"/>
  <c r="BV915" i="48"/>
  <c r="BV914" i="48"/>
  <c r="BV913" i="48"/>
  <c r="BV912" i="48"/>
  <c r="BV911" i="48"/>
  <c r="BV910" i="48"/>
  <c r="BV909" i="48"/>
  <c r="BV908" i="48"/>
  <c r="BV907" i="48"/>
  <c r="BV906" i="48"/>
  <c r="BV905" i="48"/>
  <c r="BV904" i="48"/>
  <c r="BV903" i="48"/>
  <c r="BV902" i="48"/>
  <c r="BV901" i="48"/>
  <c r="BV900" i="48"/>
  <c r="BV899" i="48"/>
  <c r="BV898" i="48"/>
  <c r="BV897" i="48"/>
  <c r="BV896" i="48"/>
  <c r="R93" i="48" s="1"/>
  <c r="BV895" i="48"/>
  <c r="BV894" i="48"/>
  <c r="BV893" i="48"/>
  <c r="BV892" i="48"/>
  <c r="BV891" i="48"/>
  <c r="BV890" i="48"/>
  <c r="BV889" i="48"/>
  <c r="BV888" i="48"/>
  <c r="BV887" i="48"/>
  <c r="BV886" i="48"/>
  <c r="BV885" i="48"/>
  <c r="BV884" i="48"/>
  <c r="BV883" i="48"/>
  <c r="BV882" i="48"/>
  <c r="BV881" i="48"/>
  <c r="BV880" i="48"/>
  <c r="BV879" i="48"/>
  <c r="BV878" i="48"/>
  <c r="BV877" i="48"/>
  <c r="BV876" i="48"/>
  <c r="BV875" i="48"/>
  <c r="BV874" i="48"/>
  <c r="BV873" i="48"/>
  <c r="BV872" i="48"/>
  <c r="BV871" i="48"/>
  <c r="BV870" i="48"/>
  <c r="BV869" i="48"/>
  <c r="AA93" i="48" s="1"/>
  <c r="BV868" i="48"/>
  <c r="BV867" i="48"/>
  <c r="BV866" i="48"/>
  <c r="BV865" i="48"/>
  <c r="BV864" i="48"/>
  <c r="BV863" i="48"/>
  <c r="BV862" i="48"/>
  <c r="BV861" i="48"/>
  <c r="BV860" i="48"/>
  <c r="BV859" i="48"/>
  <c r="BV858" i="48"/>
  <c r="BV857" i="48"/>
  <c r="BV856" i="48"/>
  <c r="BV855" i="48"/>
  <c r="BV854" i="48"/>
  <c r="BV853" i="48"/>
  <c r="BV852" i="48"/>
  <c r="BV851" i="48"/>
  <c r="BV850" i="48"/>
  <c r="BV849" i="48"/>
  <c r="BV848" i="48"/>
  <c r="BV847" i="48"/>
  <c r="BV846" i="48"/>
  <c r="BV845" i="48"/>
  <c r="BV844" i="48"/>
  <c r="BV843" i="48"/>
  <c r="BV842" i="48"/>
  <c r="BV841" i="48"/>
  <c r="BV840" i="48"/>
  <c r="BV839" i="48"/>
  <c r="BV838" i="48"/>
  <c r="BV837" i="48"/>
  <c r="BV836" i="48"/>
  <c r="BV835" i="48"/>
  <c r="BV834" i="48"/>
  <c r="BV833" i="48"/>
  <c r="BV832" i="48"/>
  <c r="BV831" i="48"/>
  <c r="BV830" i="48"/>
  <c r="BV829" i="48"/>
  <c r="BV828" i="48"/>
  <c r="BV827" i="48"/>
  <c r="BV826" i="48"/>
  <c r="BV825" i="48"/>
  <c r="BV824" i="48"/>
  <c r="BV823" i="48"/>
  <c r="BV822" i="48"/>
  <c r="BV821" i="48"/>
  <c r="BV820" i="48"/>
  <c r="BV819" i="48"/>
  <c r="BV818" i="48"/>
  <c r="BV817" i="48"/>
  <c r="BV816" i="48"/>
  <c r="BV815" i="48"/>
  <c r="BV814" i="48"/>
  <c r="BV813" i="48"/>
  <c r="BV812" i="48"/>
  <c r="BV811" i="48"/>
  <c r="BV810" i="48"/>
  <c r="BV809" i="48"/>
  <c r="BV808" i="48"/>
  <c r="BV807" i="48"/>
  <c r="BV806" i="48"/>
  <c r="BV805" i="48"/>
  <c r="BV804" i="48"/>
  <c r="BV803" i="48"/>
  <c r="BV802" i="48"/>
  <c r="BV801" i="48"/>
  <c r="BV800" i="48"/>
  <c r="BV799" i="48"/>
  <c r="BV798" i="48"/>
  <c r="BV797" i="48"/>
  <c r="BV796" i="48"/>
  <c r="BV795" i="48"/>
  <c r="BV794" i="48"/>
  <c r="BV793" i="48"/>
  <c r="BV792" i="48"/>
  <c r="BV791" i="48"/>
  <c r="BV790" i="48"/>
  <c r="BV789" i="48"/>
  <c r="BV788" i="48"/>
  <c r="BV787" i="48"/>
  <c r="BV786" i="48"/>
  <c r="BV785" i="48"/>
  <c r="BV784" i="48"/>
  <c r="BV783" i="48"/>
  <c r="BV782" i="48"/>
  <c r="BV781" i="48"/>
  <c r="BV780" i="48"/>
  <c r="BV779" i="48"/>
  <c r="BV778" i="48"/>
  <c r="BV777" i="48"/>
  <c r="BV776" i="48"/>
  <c r="BV775" i="48"/>
  <c r="BV774" i="48"/>
  <c r="BV773" i="48"/>
  <c r="BV772" i="48"/>
  <c r="BV771" i="48"/>
  <c r="BV770" i="48"/>
  <c r="BV769" i="48"/>
  <c r="BV768" i="48"/>
  <c r="BV767" i="48"/>
  <c r="BV766" i="48"/>
  <c r="BV765" i="48"/>
  <c r="BV764" i="48"/>
  <c r="BV763" i="48"/>
  <c r="BV762" i="48"/>
  <c r="BV761" i="48"/>
  <c r="BV760" i="48"/>
  <c r="BV759" i="48"/>
  <c r="BV758" i="48"/>
  <c r="BV757" i="48"/>
  <c r="BV756" i="48"/>
  <c r="BV755" i="48"/>
  <c r="BV754" i="48"/>
  <c r="BV753" i="48"/>
  <c r="BV752" i="48"/>
  <c r="BV751" i="48"/>
  <c r="S93" i="48" s="1"/>
  <c r="BV750" i="48"/>
  <c r="BV749" i="48"/>
  <c r="BV748" i="48"/>
  <c r="BV747" i="48"/>
  <c r="BV746" i="48"/>
  <c r="BV745" i="48"/>
  <c r="BV744" i="48"/>
  <c r="BV743" i="48"/>
  <c r="BV742" i="48"/>
  <c r="BV741" i="48"/>
  <c r="BV740" i="48"/>
  <c r="BV739" i="48"/>
  <c r="BV738" i="48"/>
  <c r="BV737" i="48"/>
  <c r="BV736" i="48"/>
  <c r="BV735" i="48"/>
  <c r="BV734" i="48"/>
  <c r="BV733" i="48"/>
  <c r="BV732" i="48"/>
  <c r="BV731" i="48"/>
  <c r="BV730" i="48"/>
  <c r="BV729" i="48"/>
  <c r="BV728" i="48"/>
  <c r="BV727" i="48"/>
  <c r="BV726" i="48"/>
  <c r="Z93" i="48" s="1"/>
  <c r="BV725" i="48"/>
  <c r="BV724" i="48"/>
  <c r="BV723" i="48"/>
  <c r="BV722" i="48"/>
  <c r="BV721" i="48"/>
  <c r="BV720" i="48"/>
  <c r="BV719" i="48"/>
  <c r="BV718" i="48"/>
  <c r="BV717" i="48"/>
  <c r="BV716" i="48"/>
  <c r="BV715" i="48"/>
  <c r="BV714" i="48"/>
  <c r="BV713" i="48"/>
  <c r="BV712" i="48"/>
  <c r="BV711" i="48"/>
  <c r="BV710" i="48"/>
  <c r="BV709" i="48"/>
  <c r="BV708" i="48"/>
  <c r="BV707" i="48"/>
  <c r="BV706" i="48"/>
  <c r="BV705" i="48"/>
  <c r="BV704" i="48"/>
  <c r="BV703" i="48"/>
  <c r="BV702" i="48"/>
  <c r="BV701" i="48"/>
  <c r="BV700" i="48"/>
  <c r="BV699" i="48"/>
  <c r="BV698" i="48"/>
  <c r="BV697" i="48"/>
  <c r="BV696" i="48"/>
  <c r="BV695" i="48"/>
  <c r="BV694" i="48"/>
  <c r="BV693" i="48"/>
  <c r="BV692" i="48"/>
  <c r="BV691" i="48"/>
  <c r="BV690" i="48"/>
  <c r="BV689" i="48"/>
  <c r="BV688" i="48"/>
  <c r="BV687" i="48"/>
  <c r="BV686" i="48"/>
  <c r="BV685" i="48"/>
  <c r="BV684" i="48"/>
  <c r="BV683" i="48"/>
  <c r="BV682" i="48"/>
  <c r="BV681" i="48"/>
  <c r="BV680" i="48"/>
  <c r="BV679" i="48"/>
  <c r="BV678" i="48"/>
  <c r="BV677" i="48"/>
  <c r="BV676" i="48"/>
  <c r="BV675" i="48"/>
  <c r="BV674" i="48"/>
  <c r="BV673" i="48"/>
  <c r="BV672" i="48"/>
  <c r="BV671" i="48"/>
  <c r="BV670" i="48"/>
  <c r="BV669" i="48"/>
  <c r="BV668" i="48"/>
  <c r="BV667" i="48"/>
  <c r="BV666" i="48"/>
  <c r="BV665" i="48"/>
  <c r="BV664" i="48"/>
  <c r="BV663" i="48"/>
  <c r="BV662" i="48"/>
  <c r="BV661" i="48"/>
  <c r="BV660" i="48"/>
  <c r="BV659" i="48"/>
  <c r="BV658" i="48"/>
  <c r="BV657" i="48"/>
  <c r="BV656" i="48"/>
  <c r="BV655" i="48"/>
  <c r="BV654" i="48"/>
  <c r="BV653" i="48"/>
  <c r="BV652" i="48"/>
  <c r="BV651" i="48"/>
  <c r="BV650" i="48"/>
  <c r="BV649" i="48"/>
  <c r="BV648" i="48"/>
  <c r="BV647" i="48"/>
  <c r="BV646" i="48"/>
  <c r="BV645" i="48"/>
  <c r="BV644" i="48"/>
  <c r="BV643" i="48"/>
  <c r="BV642" i="48"/>
  <c r="BV641" i="48"/>
  <c r="BV640" i="48"/>
  <c r="BV639" i="48"/>
  <c r="BV638" i="48"/>
  <c r="BV637" i="48"/>
  <c r="BV636" i="48"/>
  <c r="BV635" i="48"/>
  <c r="BV634" i="48"/>
  <c r="BV633" i="48"/>
  <c r="AF93" i="48" s="1"/>
  <c r="BV632" i="48"/>
  <c r="BV631" i="48"/>
  <c r="BV630" i="48"/>
  <c r="BV629" i="48"/>
  <c r="BV628" i="48"/>
  <c r="BV627" i="48"/>
  <c r="BV626" i="48"/>
  <c r="BV625" i="48"/>
  <c r="BV624" i="48"/>
  <c r="BV623" i="48"/>
  <c r="BV622" i="48"/>
  <c r="BV621" i="48"/>
  <c r="BV620" i="48"/>
  <c r="BV619" i="48"/>
  <c r="BV618" i="48"/>
  <c r="BV617" i="48"/>
  <c r="BV616" i="48"/>
  <c r="BV615" i="48"/>
  <c r="BV614" i="48"/>
  <c r="BV613" i="48"/>
  <c r="BV612" i="48"/>
  <c r="Y93" i="48" s="1"/>
  <c r="BV611" i="48"/>
  <c r="BV610" i="48"/>
  <c r="BV609" i="48"/>
  <c r="BV608" i="48"/>
  <c r="BV607" i="48"/>
  <c r="BV606" i="48"/>
  <c r="BV605" i="48"/>
  <c r="BV604" i="48"/>
  <c r="BV603" i="48"/>
  <c r="BV602" i="48"/>
  <c r="BV601" i="48"/>
  <c r="BV600" i="48"/>
  <c r="BV599" i="48"/>
  <c r="BV598" i="48"/>
  <c r="BV597" i="48"/>
  <c r="BV596" i="48"/>
  <c r="BV595" i="48"/>
  <c r="BV594" i="48"/>
  <c r="BV593" i="48"/>
  <c r="BV592" i="48"/>
  <c r="BV591" i="48"/>
  <c r="BV590" i="48"/>
  <c r="BV589" i="48"/>
  <c r="BV588" i="48"/>
  <c r="BV587" i="48"/>
  <c r="BV586" i="48"/>
  <c r="BV585" i="48"/>
  <c r="BV584" i="48"/>
  <c r="BV583" i="48"/>
  <c r="BV582" i="48"/>
  <c r="BV581" i="48"/>
  <c r="BV580" i="48"/>
  <c r="BV579" i="48"/>
  <c r="BV578" i="48"/>
  <c r="BV577" i="48"/>
  <c r="BV576" i="48"/>
  <c r="BV575" i="48"/>
  <c r="BV574" i="48"/>
  <c r="BV573" i="48"/>
  <c r="BV572" i="48"/>
  <c r="BV571" i="48"/>
  <c r="BV570" i="48"/>
  <c r="BV569" i="48"/>
  <c r="BV568" i="48"/>
  <c r="BV567" i="48"/>
  <c r="BV566" i="48"/>
  <c r="BV565" i="48"/>
  <c r="BV564" i="48"/>
  <c r="BV563" i="48"/>
  <c r="BV562" i="48"/>
  <c r="BV561" i="48"/>
  <c r="BV560" i="48"/>
  <c r="BV559" i="48"/>
  <c r="BV558" i="48"/>
  <c r="BV557" i="48"/>
  <c r="BV556" i="48"/>
  <c r="BV555" i="48"/>
  <c r="BV554" i="48"/>
  <c r="BV553" i="48"/>
  <c r="BV552" i="48"/>
  <c r="BV551" i="48"/>
  <c r="BV550" i="48"/>
  <c r="BV549" i="48"/>
  <c r="BV548" i="48"/>
  <c r="BV547" i="48"/>
  <c r="BV546" i="48"/>
  <c r="BV545" i="48"/>
  <c r="BV544" i="48"/>
  <c r="BV543" i="48"/>
  <c r="BV542" i="48"/>
  <c r="BV541" i="48"/>
  <c r="BV540" i="48"/>
  <c r="BV539" i="48"/>
  <c r="BV538" i="48"/>
  <c r="BV537" i="48"/>
  <c r="BV536" i="48"/>
  <c r="BV535" i="48"/>
  <c r="BV534" i="48"/>
  <c r="BV533" i="48"/>
  <c r="BV532" i="48"/>
  <c r="BV531" i="48"/>
  <c r="BV530" i="48"/>
  <c r="BV529" i="48"/>
  <c r="BV528" i="48"/>
  <c r="BV527" i="48"/>
  <c r="BV526" i="48"/>
  <c r="BV525" i="48"/>
  <c r="BV524" i="48"/>
  <c r="BV523" i="48"/>
  <c r="BV522" i="48"/>
  <c r="BV521" i="48"/>
  <c r="BV520" i="48"/>
  <c r="BV519" i="48"/>
  <c r="BV518" i="48"/>
  <c r="BV517" i="48"/>
  <c r="BV516" i="48"/>
  <c r="BV515" i="48"/>
  <c r="BV514" i="48"/>
  <c r="BV513" i="48"/>
  <c r="W93" i="48" s="1"/>
  <c r="BV512" i="48"/>
  <c r="BV511" i="48"/>
  <c r="BV510" i="48"/>
  <c r="BV509" i="48"/>
  <c r="BV508" i="48"/>
  <c r="BV507" i="48"/>
  <c r="BV506" i="48"/>
  <c r="BV505" i="48"/>
  <c r="BV504" i="48"/>
  <c r="BV503" i="48"/>
  <c r="BV502" i="48"/>
  <c r="BV501" i="48"/>
  <c r="BV500" i="48"/>
  <c r="BV499" i="48"/>
  <c r="BV498" i="48"/>
  <c r="BV497" i="48"/>
  <c r="BV496" i="48"/>
  <c r="BV495" i="48"/>
  <c r="BV494" i="48"/>
  <c r="BV493" i="48"/>
  <c r="BV492" i="48"/>
  <c r="BV491" i="48"/>
  <c r="BV490" i="48"/>
  <c r="BV489" i="48"/>
  <c r="BV488" i="48"/>
  <c r="BV487" i="48"/>
  <c r="BV486" i="48"/>
  <c r="BV485" i="48"/>
  <c r="BV484" i="48"/>
  <c r="BV483" i="48"/>
  <c r="BV482" i="48"/>
  <c r="BV481" i="48"/>
  <c r="BV480" i="48"/>
  <c r="BV479" i="48"/>
  <c r="BV478" i="48"/>
  <c r="BV477" i="48"/>
  <c r="BV476" i="48"/>
  <c r="AD93" i="48" s="1"/>
  <c r="BV475" i="48"/>
  <c r="BV474" i="48"/>
  <c r="BV473" i="48"/>
  <c r="BV472" i="48"/>
  <c r="BV471" i="48"/>
  <c r="BV470" i="48"/>
  <c r="BV469" i="48"/>
  <c r="BV468" i="48"/>
  <c r="BV467" i="48"/>
  <c r="BV466" i="48"/>
  <c r="BV465" i="48"/>
  <c r="BV464" i="48"/>
  <c r="BV463" i="48"/>
  <c r="BV462" i="48"/>
  <c r="BV461" i="48"/>
  <c r="BV460" i="48"/>
  <c r="BV459" i="48"/>
  <c r="BV458" i="48"/>
  <c r="BV457" i="48"/>
  <c r="BV456" i="48"/>
  <c r="BV455" i="48"/>
  <c r="BV454" i="48"/>
  <c r="BV453" i="48"/>
  <c r="BV452" i="48"/>
  <c r="BV451" i="48"/>
  <c r="BV450" i="48"/>
  <c r="BV449" i="48"/>
  <c r="BV448" i="48"/>
  <c r="BV447" i="48"/>
  <c r="BV446" i="48"/>
  <c r="BV445" i="48"/>
  <c r="BV444" i="48"/>
  <c r="BV443" i="48"/>
  <c r="BV442" i="48"/>
  <c r="BV441" i="48"/>
  <c r="BV440" i="48"/>
  <c r="BV439" i="48"/>
  <c r="BV438" i="48"/>
  <c r="BV437" i="48"/>
  <c r="BV436" i="48"/>
  <c r="BV435" i="48"/>
  <c r="BV434" i="48"/>
  <c r="BV433" i="48"/>
  <c r="BV432" i="48"/>
  <c r="BV431" i="48"/>
  <c r="BV430" i="48"/>
  <c r="BV429" i="48"/>
  <c r="BV428" i="48"/>
  <c r="BV427" i="48"/>
  <c r="BV426" i="48"/>
  <c r="BV425" i="48"/>
  <c r="BV424" i="48"/>
  <c r="BV423" i="48"/>
  <c r="BV422" i="48"/>
  <c r="BV421" i="48"/>
  <c r="BV420" i="48"/>
  <c r="BV419" i="48"/>
  <c r="BV418" i="48"/>
  <c r="BV417" i="48"/>
  <c r="BV416" i="48"/>
  <c r="BV415" i="48"/>
  <c r="BV414" i="48"/>
  <c r="BV413" i="48"/>
  <c r="BV412" i="48"/>
  <c r="BV411" i="48"/>
  <c r="BV410" i="48"/>
  <c r="BV409" i="48"/>
  <c r="BV408" i="48"/>
  <c r="BV407" i="48"/>
  <c r="BV406" i="48"/>
  <c r="BV405" i="48"/>
  <c r="BV404" i="48"/>
  <c r="BV403" i="48"/>
  <c r="BV402" i="48"/>
  <c r="BV401" i="48"/>
  <c r="BV400" i="48"/>
  <c r="BV399" i="48"/>
  <c r="BV398" i="48"/>
  <c r="BV397" i="48"/>
  <c r="BV396" i="48"/>
  <c r="BV395" i="48"/>
  <c r="BV394" i="48"/>
  <c r="BV393" i="48"/>
  <c r="BV392" i="48"/>
  <c r="BV391" i="48"/>
  <c r="BV390" i="48"/>
  <c r="BV389" i="48"/>
  <c r="BV388" i="48"/>
  <c r="BV387" i="48"/>
  <c r="BV386" i="48"/>
  <c r="BV385" i="48"/>
  <c r="BV384" i="48"/>
  <c r="BV383" i="48"/>
  <c r="BV382" i="48"/>
  <c r="BV381" i="48"/>
  <c r="BV380" i="48"/>
  <c r="BV379" i="48"/>
  <c r="BV378" i="48"/>
  <c r="BV377" i="48"/>
  <c r="BV376" i="48"/>
  <c r="BV375" i="48"/>
  <c r="AB93" i="48" s="1"/>
  <c r="BV374" i="48"/>
  <c r="BV373" i="48"/>
  <c r="BV372" i="48"/>
  <c r="BV371" i="48"/>
  <c r="BV370" i="48"/>
  <c r="BV369" i="48"/>
  <c r="BV368" i="48"/>
  <c r="BV367" i="48"/>
  <c r="BV366" i="48"/>
  <c r="BV365" i="48"/>
  <c r="BV364" i="48"/>
  <c r="BV363" i="48"/>
  <c r="BV362" i="48"/>
  <c r="BV361" i="48"/>
  <c r="BV360" i="48"/>
  <c r="BV359" i="48"/>
  <c r="BV358" i="48"/>
  <c r="BV357" i="48"/>
  <c r="BV356" i="48"/>
  <c r="BV355" i="48"/>
  <c r="BV354" i="48"/>
  <c r="BV353" i="48"/>
  <c r="BV352" i="48"/>
  <c r="BV351" i="48"/>
  <c r="BV350" i="48"/>
  <c r="BV349" i="48"/>
  <c r="BV348" i="48"/>
  <c r="BV347" i="48"/>
  <c r="BV346" i="48"/>
  <c r="BV345" i="48"/>
  <c r="BV344" i="48"/>
  <c r="BV343" i="48"/>
  <c r="BV342" i="48"/>
  <c r="BV341" i="48"/>
  <c r="BV340" i="48"/>
  <c r="BV339" i="48"/>
  <c r="BV338" i="48"/>
  <c r="BV337" i="48"/>
  <c r="BV336" i="48"/>
  <c r="BV335" i="48"/>
  <c r="BV334" i="48"/>
  <c r="U93" i="48" s="1"/>
  <c r="BV333" i="48"/>
  <c r="BV332" i="48"/>
  <c r="BV331" i="48"/>
  <c r="BV330" i="48"/>
  <c r="BV329" i="48"/>
  <c r="BV328" i="48"/>
  <c r="BV327" i="48"/>
  <c r="BV326" i="48"/>
  <c r="BV325" i="48"/>
  <c r="BV324" i="48"/>
  <c r="BV323" i="48"/>
  <c r="BV322" i="48"/>
  <c r="BV321" i="48"/>
  <c r="BV320" i="48"/>
  <c r="BV319" i="48"/>
  <c r="BV318" i="48"/>
  <c r="BV317" i="48"/>
  <c r="BV316" i="48"/>
  <c r="BV315" i="48"/>
  <c r="BV314" i="48"/>
  <c r="BV313" i="48"/>
  <c r="BV312" i="48"/>
  <c r="BV311" i="48"/>
  <c r="BV310" i="48"/>
  <c r="BV309" i="48"/>
  <c r="BV308" i="48"/>
  <c r="BV307" i="48"/>
  <c r="BV306" i="48"/>
  <c r="BV305" i="48"/>
  <c r="BV304" i="48"/>
  <c r="BV303" i="48"/>
  <c r="BV302" i="48"/>
  <c r="BV301" i="48"/>
  <c r="BV300" i="48"/>
  <c r="BV299" i="48"/>
  <c r="BV298" i="48"/>
  <c r="BV297" i="48"/>
  <c r="BV296" i="48"/>
  <c r="BV295" i="48"/>
  <c r="BV294" i="48"/>
  <c r="BV293" i="48"/>
  <c r="BV292" i="48"/>
  <c r="BV291" i="48"/>
  <c r="BV290" i="48"/>
  <c r="BV289" i="48"/>
  <c r="BV288" i="48"/>
  <c r="BV287" i="48"/>
  <c r="BV286" i="48"/>
  <c r="BV285" i="48"/>
  <c r="BV284" i="48"/>
  <c r="BV283" i="48"/>
  <c r="BV282" i="48"/>
  <c r="BV281" i="48"/>
  <c r="BV280" i="48"/>
  <c r="BV279" i="48"/>
  <c r="BV278" i="48"/>
  <c r="BV277" i="48"/>
  <c r="BV276" i="48"/>
  <c r="BV275" i="48"/>
  <c r="BV274" i="48"/>
  <c r="BV273" i="48"/>
  <c r="BV272" i="48"/>
  <c r="BV271" i="48"/>
  <c r="BV270" i="48"/>
  <c r="BV269" i="48"/>
  <c r="BV268" i="48"/>
  <c r="BV267" i="48"/>
  <c r="BV266" i="48"/>
  <c r="BV265" i="48"/>
  <c r="BV262" i="48"/>
  <c r="BV261" i="48"/>
  <c r="BV260" i="48"/>
  <c r="BV259" i="48"/>
  <c r="BV258" i="48"/>
  <c r="BV257" i="48"/>
  <c r="BV256" i="48"/>
  <c r="BV255" i="48"/>
  <c r="BV254" i="48"/>
  <c r="BV253" i="48"/>
  <c r="BV252" i="48"/>
  <c r="BV251" i="48"/>
  <c r="BV250" i="48"/>
  <c r="BV249" i="48"/>
  <c r="BV248" i="48"/>
  <c r="BV247" i="48"/>
  <c r="BV246" i="48"/>
  <c r="BV245" i="48"/>
  <c r="BV244" i="48"/>
  <c r="BV243" i="48"/>
  <c r="BV242" i="48"/>
  <c r="BV241" i="48"/>
  <c r="BV240" i="48"/>
  <c r="BV239" i="48"/>
  <c r="BV238" i="48"/>
  <c r="BV237" i="48"/>
  <c r="BV236" i="48"/>
  <c r="BV235" i="48"/>
  <c r="BV234" i="48"/>
  <c r="BV233" i="48"/>
  <c r="BV232" i="48"/>
  <c r="BV231" i="48"/>
  <c r="BV230" i="48"/>
  <c r="BV229" i="48"/>
  <c r="BV228" i="48"/>
  <c r="BV227" i="48"/>
  <c r="BV226" i="48"/>
  <c r="BV225" i="48"/>
  <c r="BV224" i="48"/>
  <c r="BV223" i="48"/>
  <c r="BV222" i="48"/>
  <c r="BV221" i="48"/>
  <c r="T93" i="48" s="1"/>
  <c r="BV220" i="48"/>
  <c r="BV219" i="48"/>
  <c r="BV218" i="48"/>
  <c r="BV217" i="48"/>
  <c r="BV216" i="48"/>
  <c r="BV215" i="48"/>
  <c r="BV214" i="48"/>
  <c r="BV213" i="48"/>
  <c r="BV212" i="48"/>
  <c r="BV211" i="48"/>
  <c r="BV210" i="48"/>
  <c r="BV209" i="48"/>
  <c r="BV208" i="48"/>
  <c r="BV207" i="48"/>
  <c r="BV206" i="48"/>
  <c r="BV205" i="48"/>
  <c r="BV204" i="48"/>
  <c r="BV203" i="48"/>
  <c r="BV202" i="48"/>
  <c r="BV201" i="48"/>
  <c r="BV200" i="48"/>
  <c r="BV199" i="48"/>
  <c r="BV198" i="48"/>
  <c r="BV197" i="48"/>
  <c r="BV196" i="48"/>
  <c r="BV195" i="48"/>
  <c r="BV194" i="48"/>
  <c r="BV193" i="48"/>
  <c r="BV192" i="48"/>
  <c r="BV191" i="48"/>
  <c r="BV190" i="48"/>
  <c r="BV189" i="48"/>
  <c r="BV188" i="48"/>
  <c r="BV187" i="48"/>
  <c r="BV186" i="48"/>
  <c r="BV185" i="48"/>
  <c r="BV184" i="48"/>
  <c r="BV183" i="48"/>
  <c r="BV182" i="48"/>
  <c r="BV181" i="48"/>
  <c r="BV180" i="48"/>
  <c r="BV179" i="48"/>
  <c r="BV178" i="48"/>
  <c r="BV177" i="48"/>
  <c r="BV176" i="48"/>
  <c r="BV175" i="48"/>
  <c r="BV174" i="48"/>
  <c r="BV173" i="48"/>
  <c r="BV172" i="48"/>
  <c r="BV171" i="48"/>
  <c r="BV170" i="48"/>
  <c r="BV169" i="48"/>
  <c r="BV168" i="48"/>
  <c r="BV167" i="48"/>
  <c r="BV166" i="48"/>
  <c r="BV165" i="48"/>
  <c r="BV164" i="48"/>
  <c r="BV163" i="48"/>
  <c r="BV162" i="48"/>
  <c r="BV161" i="48"/>
  <c r="BV160" i="48"/>
  <c r="BV159" i="48"/>
  <c r="BV158" i="48"/>
  <c r="BV157" i="48"/>
  <c r="BV156" i="48"/>
  <c r="BV155" i="48"/>
  <c r="BV154" i="48"/>
  <c r="BV153" i="48"/>
  <c r="BV152" i="48"/>
  <c r="BV151" i="48"/>
  <c r="BV150" i="48"/>
  <c r="BV149" i="48"/>
  <c r="BV148" i="48"/>
  <c r="BV147" i="48"/>
  <c r="BV146" i="48"/>
  <c r="BV145" i="48"/>
  <c r="BV144" i="48"/>
  <c r="BV143" i="48"/>
  <c r="BV142" i="48"/>
  <c r="BV141" i="48"/>
  <c r="BV140" i="48"/>
  <c r="BV139" i="48"/>
  <c r="BV138" i="48"/>
  <c r="BV137" i="48"/>
  <c r="BV136" i="48"/>
  <c r="BV135" i="48"/>
  <c r="BV134" i="48"/>
  <c r="BV133" i="48"/>
  <c r="BV132" i="48"/>
  <c r="BV131" i="48"/>
  <c r="BV130" i="48"/>
  <c r="BV129" i="48"/>
  <c r="BV128" i="48"/>
  <c r="BV127" i="48"/>
  <c r="BV126" i="48"/>
  <c r="BV125" i="48"/>
  <c r="BV124" i="48"/>
  <c r="BV123" i="48"/>
  <c r="BV122" i="48"/>
  <c r="BV121" i="48"/>
  <c r="BV120" i="48"/>
  <c r="BV119" i="48"/>
  <c r="BV118" i="48"/>
  <c r="BV117" i="48"/>
  <c r="BV116" i="48"/>
  <c r="BV115" i="48"/>
  <c r="BV114" i="48"/>
  <c r="V93" i="48" s="1"/>
  <c r="BV113" i="48"/>
  <c r="BV112" i="48"/>
  <c r="BV111" i="48"/>
  <c r="BV110" i="48"/>
  <c r="BV109" i="48"/>
  <c r="BV108" i="48"/>
  <c r="BV107" i="48"/>
  <c r="BV106" i="48"/>
  <c r="BV105" i="48"/>
  <c r="BV104" i="48"/>
  <c r="BV103" i="48"/>
  <c r="BV102" i="48"/>
  <c r="BV101" i="48"/>
  <c r="BV100" i="48"/>
  <c r="BV99" i="48"/>
  <c r="BV98" i="48"/>
  <c r="BV97" i="48"/>
  <c r="BV96" i="48"/>
  <c r="BV95" i="48"/>
  <c r="BV94" i="48"/>
  <c r="BV93" i="48"/>
  <c r="BV92" i="48"/>
  <c r="BV91" i="48"/>
  <c r="BV90" i="48"/>
  <c r="BV89" i="48"/>
  <c r="BV88" i="48"/>
  <c r="BV87" i="48"/>
  <c r="BV86" i="48"/>
  <c r="BV85" i="48"/>
  <c r="BV84" i="48"/>
  <c r="BV83" i="48"/>
  <c r="BV82" i="48"/>
  <c r="BV81" i="48"/>
  <c r="BV80" i="48"/>
  <c r="BV79" i="48"/>
  <c r="BV78" i="48"/>
  <c r="BV77" i="48"/>
  <c r="BV76" i="48"/>
  <c r="BV75" i="48"/>
  <c r="AE93" i="48" s="1"/>
  <c r="BV74" i="48"/>
  <c r="BV73" i="48"/>
  <c r="BV72" i="48"/>
  <c r="BV71" i="48"/>
  <c r="BV70" i="48"/>
  <c r="BV69" i="48"/>
  <c r="BV68" i="48"/>
  <c r="BV67" i="48"/>
  <c r="BV66" i="48"/>
  <c r="BV65" i="48"/>
  <c r="BV64" i="48"/>
  <c r="BV63" i="48"/>
  <c r="BV62" i="48"/>
  <c r="BV61" i="48"/>
  <c r="BV60" i="48"/>
  <c r="BV59" i="48"/>
  <c r="BV58" i="48"/>
  <c r="BV57" i="48"/>
  <c r="BV56" i="48"/>
  <c r="BV55" i="48"/>
  <c r="BV54" i="48"/>
  <c r="BV53" i="48"/>
  <c r="BV52" i="48"/>
  <c r="BV51" i="48"/>
  <c r="BV50" i="48"/>
  <c r="BV49" i="48"/>
  <c r="BV48" i="48"/>
  <c r="BV47" i="48"/>
  <c r="BV46" i="48"/>
  <c r="BV45" i="48"/>
  <c r="BV44" i="48"/>
  <c r="BV43" i="48"/>
  <c r="BV42" i="48"/>
  <c r="BV41" i="48"/>
  <c r="BV40" i="48"/>
  <c r="BV39" i="48"/>
  <c r="BV38" i="48"/>
  <c r="BV37" i="48"/>
  <c r="BV36" i="48"/>
  <c r="BV35" i="48"/>
  <c r="BV34" i="48"/>
  <c r="BV33" i="48"/>
  <c r="BV32" i="48"/>
  <c r="BV31" i="48"/>
  <c r="BV30" i="48"/>
  <c r="BV29" i="48"/>
  <c r="BV28" i="48"/>
  <c r="BV27" i="48"/>
  <c r="BV26" i="48"/>
  <c r="BV25" i="48"/>
  <c r="BV24" i="48"/>
  <c r="BV23" i="48"/>
  <c r="BV22" i="48"/>
  <c r="BV21" i="48"/>
  <c r="BV20" i="48"/>
  <c r="BV19" i="48"/>
  <c r="BV18" i="48"/>
  <c r="BV17" i="48"/>
  <c r="BV16" i="48"/>
  <c r="BV15" i="48"/>
  <c r="BV14" i="48"/>
  <c r="BV13" i="48"/>
  <c r="BV12" i="48"/>
  <c r="BV11" i="48"/>
  <c r="B51" i="48" s="1"/>
  <c r="BV10" i="48"/>
  <c r="B9" i="48" s="1"/>
  <c r="BV9" i="48"/>
  <c r="R4" i="48"/>
  <c r="AJ131" i="51" l="1"/>
  <c r="AJ89" i="51"/>
  <c r="AH131" i="51"/>
  <c r="AI131" i="51"/>
  <c r="AI89" i="51"/>
  <c r="AG129" i="48"/>
  <c r="R130" i="48"/>
  <c r="AJ46" i="51"/>
  <c r="O147" i="48"/>
  <c r="B93" i="48"/>
  <c r="AJ171" i="51"/>
  <c r="AH89" i="51"/>
  <c r="AJ88" i="51"/>
  <c r="AI171" i="51"/>
  <c r="AH46" i="51"/>
  <c r="AI46" i="51"/>
  <c r="J165" i="48"/>
  <c r="G111" i="48"/>
  <c r="H143" i="48"/>
  <c r="M97" i="48"/>
  <c r="M131" i="48" s="1"/>
  <c r="N153" i="48"/>
  <c r="C123" i="48"/>
  <c r="C129" i="48" s="1"/>
  <c r="F147" i="48"/>
  <c r="K93" i="48"/>
  <c r="X139" i="48"/>
  <c r="AC101" i="48"/>
  <c r="AF161" i="48"/>
  <c r="U115" i="48"/>
  <c r="V135" i="48"/>
  <c r="AA105" i="48"/>
  <c r="AD165" i="48"/>
  <c r="S111" i="48"/>
  <c r="Z138" i="48"/>
  <c r="W108" i="48"/>
  <c r="T160" i="48"/>
  <c r="AG114" i="48"/>
  <c r="AB142" i="48"/>
  <c r="Y104" i="48"/>
  <c r="S96" i="48"/>
  <c r="AD150" i="48"/>
  <c r="P142" i="48"/>
  <c r="E104" i="48"/>
  <c r="B152" i="48"/>
  <c r="O122" i="48"/>
  <c r="O130" i="48" s="1"/>
  <c r="H160" i="48"/>
  <c r="H171" i="48" s="1"/>
  <c r="M114" i="48"/>
  <c r="N138" i="48"/>
  <c r="N173" i="48" s="1"/>
  <c r="C108" i="48"/>
  <c r="D156" i="48"/>
  <c r="Q118" i="48"/>
  <c r="F164" i="48"/>
  <c r="K110" i="48"/>
  <c r="AG155" i="48"/>
  <c r="T117" i="48"/>
  <c r="AA163" i="48"/>
  <c r="V109" i="48"/>
  <c r="Y145" i="48"/>
  <c r="AB99" i="48"/>
  <c r="S137" i="48"/>
  <c r="AD107" i="48"/>
  <c r="AC159" i="48"/>
  <c r="X113" i="48"/>
  <c r="W149" i="48"/>
  <c r="Z95" i="48"/>
  <c r="U141" i="48"/>
  <c r="AF103" i="48"/>
  <c r="I141" i="48"/>
  <c r="L103" i="48"/>
  <c r="L128" i="48" s="1"/>
  <c r="C149" i="48"/>
  <c r="C173" i="48" s="1"/>
  <c r="N95" i="48"/>
  <c r="Q159" i="48"/>
  <c r="D113" i="48"/>
  <c r="K151" i="48"/>
  <c r="F121" i="48"/>
  <c r="G137" i="48"/>
  <c r="J107" i="48"/>
  <c r="E145" i="48"/>
  <c r="P99" i="48"/>
  <c r="M155" i="48"/>
  <c r="M171" i="48" s="1"/>
  <c r="H117" i="48"/>
  <c r="I158" i="48"/>
  <c r="I172" i="48" s="1"/>
  <c r="L120" i="48"/>
  <c r="C166" i="48"/>
  <c r="N112" i="48"/>
  <c r="N129" i="48" s="1"/>
  <c r="Q144" i="48"/>
  <c r="D98" i="48"/>
  <c r="K136" i="48"/>
  <c r="F106" i="48"/>
  <c r="G154" i="48"/>
  <c r="J124" i="48"/>
  <c r="O148" i="48"/>
  <c r="O170" i="48" s="1"/>
  <c r="B94" i="48"/>
  <c r="M140" i="48"/>
  <c r="H102" i="48"/>
  <c r="H131" i="48" s="1"/>
  <c r="AA148" i="48"/>
  <c r="V94" i="48"/>
  <c r="Y162" i="48"/>
  <c r="AB116" i="48"/>
  <c r="AE136" i="48"/>
  <c r="R106" i="48"/>
  <c r="AC144" i="48"/>
  <c r="X98" i="48"/>
  <c r="W166" i="48"/>
  <c r="Z112" i="48"/>
  <c r="L166" i="48"/>
  <c r="I112" i="48"/>
  <c r="D136" i="48"/>
  <c r="Q106" i="48"/>
  <c r="P154" i="48"/>
  <c r="E124" i="48"/>
  <c r="H148" i="48"/>
  <c r="M94" i="48"/>
  <c r="AB154" i="48"/>
  <c r="Y124" i="48"/>
  <c r="R144" i="48"/>
  <c r="AE98" i="48"/>
  <c r="Z158" i="48"/>
  <c r="Z173" i="48" s="1"/>
  <c r="W120" i="48"/>
  <c r="T163" i="48"/>
  <c r="AG109" i="48"/>
  <c r="AG131" i="48" s="1"/>
  <c r="AB137" i="48"/>
  <c r="Y107" i="48"/>
  <c r="R159" i="48"/>
  <c r="AE113" i="48"/>
  <c r="Z141" i="48"/>
  <c r="W103" i="48"/>
  <c r="W129" i="48" s="1"/>
  <c r="D151" i="48"/>
  <c r="Q121" i="48"/>
  <c r="J145" i="48"/>
  <c r="G99" i="48"/>
  <c r="H163" i="48"/>
  <c r="M109" i="48"/>
  <c r="N165" i="48"/>
  <c r="C111" i="48"/>
  <c r="H139" i="48"/>
  <c r="M101" i="48"/>
  <c r="P161" i="48"/>
  <c r="E115" i="48"/>
  <c r="AD153" i="48"/>
  <c r="S123" i="48"/>
  <c r="S131" i="48" s="1"/>
  <c r="V147" i="48"/>
  <c r="AF157" i="48"/>
  <c r="U119" i="48"/>
  <c r="X143" i="48"/>
  <c r="AC97" i="48"/>
  <c r="AC129" i="48" s="1"/>
  <c r="AD138" i="48"/>
  <c r="AD171" i="48" s="1"/>
  <c r="S108" i="48"/>
  <c r="V164" i="48"/>
  <c r="AA110" i="48"/>
  <c r="AF142" i="48"/>
  <c r="U104" i="48"/>
  <c r="X160" i="48"/>
  <c r="X173" i="48" s="1"/>
  <c r="AC114" i="48"/>
  <c r="F152" i="48"/>
  <c r="K122" i="48"/>
  <c r="N150" i="48"/>
  <c r="C96" i="48"/>
  <c r="H156" i="48"/>
  <c r="M118" i="48"/>
  <c r="P146" i="48"/>
  <c r="E100" i="48"/>
  <c r="Y163" i="48"/>
  <c r="AB109" i="48"/>
  <c r="AG137" i="48"/>
  <c r="T107" i="48"/>
  <c r="W159" i="48"/>
  <c r="Z113" i="48"/>
  <c r="AE141" i="48"/>
  <c r="R103" i="48"/>
  <c r="Q149" i="48"/>
  <c r="D95" i="48"/>
  <c r="D128" i="48" s="1"/>
  <c r="I151" i="48"/>
  <c r="L121" i="48"/>
  <c r="O145" i="48"/>
  <c r="B99" i="48"/>
  <c r="G155" i="48"/>
  <c r="J117" i="48"/>
  <c r="J130" i="48" s="1"/>
  <c r="I136" i="48"/>
  <c r="L106" i="48"/>
  <c r="AA162" i="48"/>
  <c r="V116" i="48"/>
  <c r="B73" i="48"/>
  <c r="J143" i="48"/>
  <c r="J170" i="48" s="1"/>
  <c r="G97" i="48"/>
  <c r="AD143" i="48"/>
  <c r="S97" i="48"/>
  <c r="AD160" i="48"/>
  <c r="S114" i="48"/>
  <c r="H150" i="48"/>
  <c r="M96" i="48"/>
  <c r="J160" i="48"/>
  <c r="G114" i="48"/>
  <c r="G130" i="48" s="1"/>
  <c r="N156" i="48"/>
  <c r="C118" i="48"/>
  <c r="W164" i="48"/>
  <c r="Z110" i="48"/>
  <c r="AE138" i="48"/>
  <c r="R108" i="48"/>
  <c r="R129" i="48" s="1"/>
  <c r="Y160" i="48"/>
  <c r="AB114" i="48"/>
  <c r="AB131" i="48" s="1"/>
  <c r="AG142" i="48"/>
  <c r="T104" i="48"/>
  <c r="B96" i="48"/>
  <c r="O150" i="48"/>
  <c r="G152" i="48"/>
  <c r="J122" i="48"/>
  <c r="K138" i="48"/>
  <c r="F108" i="48"/>
  <c r="C164" i="48"/>
  <c r="N110" i="48"/>
  <c r="I156" i="48"/>
  <c r="L118" i="48"/>
  <c r="O165" i="48"/>
  <c r="B111" i="48"/>
  <c r="G135" i="48"/>
  <c r="J105" i="48"/>
  <c r="C147" i="48"/>
  <c r="N93" i="48"/>
  <c r="W147" i="48"/>
  <c r="AE153" i="48"/>
  <c r="AE173" i="48" s="1"/>
  <c r="R123" i="48"/>
  <c r="Y143" i="48"/>
  <c r="Y171" i="48" s="1"/>
  <c r="AB97" i="48"/>
  <c r="AG157" i="48"/>
  <c r="T119" i="48"/>
  <c r="AE145" i="48"/>
  <c r="R99" i="48"/>
  <c r="W155" i="48"/>
  <c r="Z117" i="48"/>
  <c r="Z128" i="48" s="1"/>
  <c r="AG149" i="48"/>
  <c r="T95" i="48"/>
  <c r="T130" i="48" s="1"/>
  <c r="Y151" i="48"/>
  <c r="AB121" i="48"/>
  <c r="G159" i="48"/>
  <c r="J113" i="48"/>
  <c r="O141" i="48"/>
  <c r="B103" i="48"/>
  <c r="I163" i="48"/>
  <c r="L109" i="48"/>
  <c r="Q137" i="48"/>
  <c r="D107" i="48"/>
  <c r="G144" i="48"/>
  <c r="J98" i="48"/>
  <c r="O158" i="48"/>
  <c r="B120" i="48"/>
  <c r="I148" i="48"/>
  <c r="L94" i="48"/>
  <c r="Q154" i="48"/>
  <c r="D124" i="48"/>
  <c r="AE162" i="48"/>
  <c r="R116" i="48"/>
  <c r="W140" i="48"/>
  <c r="W172" i="48" s="1"/>
  <c r="Z102" i="48"/>
  <c r="AG166" i="48"/>
  <c r="AG170" i="48" s="1"/>
  <c r="T112" i="48"/>
  <c r="Y136" i="48"/>
  <c r="AB106" i="48"/>
  <c r="M164" i="48"/>
  <c r="H110" i="48"/>
  <c r="G146" i="48"/>
  <c r="J100" i="48"/>
  <c r="J131" i="48" s="1"/>
  <c r="E138" i="48"/>
  <c r="E170" i="48" s="1"/>
  <c r="P108" i="48"/>
  <c r="Q135" i="48"/>
  <c r="Q173" i="48" s="1"/>
  <c r="D105" i="48"/>
  <c r="K143" i="48"/>
  <c r="F97" i="48"/>
  <c r="F128" i="48" s="1"/>
  <c r="C157" i="48"/>
  <c r="N119" i="48"/>
  <c r="O139" i="48"/>
  <c r="B101" i="48"/>
  <c r="M147" i="48"/>
  <c r="H93" i="48"/>
  <c r="G161" i="48"/>
  <c r="G171" i="48" s="1"/>
  <c r="J115" i="48"/>
  <c r="E153" i="48"/>
  <c r="P123" i="48"/>
  <c r="P130" i="48" s="1"/>
  <c r="Y153" i="48"/>
  <c r="AB123" i="48"/>
  <c r="S161" i="48"/>
  <c r="AD115" i="48"/>
  <c r="AG147" i="48"/>
  <c r="V101" i="48"/>
  <c r="AA139" i="48"/>
  <c r="W157" i="48"/>
  <c r="Z119" i="48"/>
  <c r="U165" i="48"/>
  <c r="AF111" i="48"/>
  <c r="AE143" i="48"/>
  <c r="R97" i="48"/>
  <c r="AC135" i="48"/>
  <c r="X105" i="48"/>
  <c r="M153" i="48"/>
  <c r="H123" i="48"/>
  <c r="O161" i="48"/>
  <c r="B115" i="48"/>
  <c r="E147" i="48"/>
  <c r="E173" i="48" s="1"/>
  <c r="P93" i="48"/>
  <c r="G139" i="48"/>
  <c r="J101" i="48"/>
  <c r="J128" i="48" s="1"/>
  <c r="K157" i="48"/>
  <c r="K171" i="48" s="1"/>
  <c r="F119" i="48"/>
  <c r="Q165" i="48"/>
  <c r="D111" i="48"/>
  <c r="D130" i="48" s="1"/>
  <c r="C143" i="48"/>
  <c r="N97" i="48"/>
  <c r="I135" i="48"/>
  <c r="L105" i="48"/>
  <c r="W143" i="48"/>
  <c r="Z97" i="48"/>
  <c r="AC165" i="48"/>
  <c r="X111" i="48"/>
  <c r="AE157" i="48"/>
  <c r="R119" i="48"/>
  <c r="S139" i="48"/>
  <c r="AD101" i="48"/>
  <c r="Y147" i="48"/>
  <c r="AA161" i="48"/>
  <c r="V115" i="48"/>
  <c r="T123" i="48"/>
  <c r="AG153" i="48"/>
  <c r="U152" i="48"/>
  <c r="AF122" i="48"/>
  <c r="W160" i="48"/>
  <c r="Z114" i="48"/>
  <c r="AC150" i="48"/>
  <c r="X96" i="48"/>
  <c r="AE142" i="48"/>
  <c r="R104" i="48"/>
  <c r="S156" i="48"/>
  <c r="AD118" i="48"/>
  <c r="Y164" i="48"/>
  <c r="AB110" i="48"/>
  <c r="AA146" i="48"/>
  <c r="V100" i="48"/>
  <c r="AG138" i="48"/>
  <c r="T108" i="48"/>
  <c r="M138" i="48"/>
  <c r="H108" i="48"/>
  <c r="O146" i="48"/>
  <c r="B100" i="48"/>
  <c r="E164" i="48"/>
  <c r="P110" i="48"/>
  <c r="P129" i="48" s="1"/>
  <c r="G156" i="48"/>
  <c r="G172" i="48" s="1"/>
  <c r="J118" i="48"/>
  <c r="K142" i="48"/>
  <c r="F104" i="48"/>
  <c r="F131" i="48" s="1"/>
  <c r="Q150" i="48"/>
  <c r="Q170" i="48" s="1"/>
  <c r="D96" i="48"/>
  <c r="C160" i="48"/>
  <c r="N114" i="48"/>
  <c r="I152" i="48"/>
  <c r="L122" i="48"/>
  <c r="AF160" i="48"/>
  <c r="U114" i="48"/>
  <c r="Z152" i="48"/>
  <c r="W122" i="48"/>
  <c r="X142" i="48"/>
  <c r="AC104" i="48"/>
  <c r="AC130" i="48" s="1"/>
  <c r="R150" i="48"/>
  <c r="R171" i="48" s="1"/>
  <c r="AE96" i="48"/>
  <c r="AD164" i="48"/>
  <c r="S110" i="48"/>
  <c r="S128" i="48" s="1"/>
  <c r="AB156" i="48"/>
  <c r="AB173" i="48" s="1"/>
  <c r="Y118" i="48"/>
  <c r="V138" i="48"/>
  <c r="AA108" i="48"/>
  <c r="T146" i="48"/>
  <c r="AG100" i="48"/>
  <c r="H146" i="48"/>
  <c r="M100" i="48"/>
  <c r="B138" i="48"/>
  <c r="O108" i="48"/>
  <c r="P156" i="48"/>
  <c r="E118" i="48"/>
  <c r="J164" i="48"/>
  <c r="G110" i="48"/>
  <c r="F150" i="48"/>
  <c r="K96" i="48"/>
  <c r="D142" i="48"/>
  <c r="Q104" i="48"/>
  <c r="N152" i="48"/>
  <c r="C122" i="48"/>
  <c r="L160" i="48"/>
  <c r="I114" i="48"/>
  <c r="H161" i="48"/>
  <c r="M115" i="48"/>
  <c r="B153" i="48"/>
  <c r="O123" i="48"/>
  <c r="J147" i="48"/>
  <c r="G93" i="48"/>
  <c r="F165" i="48"/>
  <c r="K111" i="48"/>
  <c r="D157" i="48"/>
  <c r="Q119" i="48"/>
  <c r="N135" i="48"/>
  <c r="C105" i="48"/>
  <c r="L143" i="48"/>
  <c r="I97" i="48"/>
  <c r="AF143" i="48"/>
  <c r="U97" i="48"/>
  <c r="Z135" i="48"/>
  <c r="W105" i="48"/>
  <c r="X157" i="48"/>
  <c r="X170" i="48" s="1"/>
  <c r="AC119" i="48"/>
  <c r="R165" i="48"/>
  <c r="AE111" i="48"/>
  <c r="AE131" i="48" s="1"/>
  <c r="AD147" i="48"/>
  <c r="AD172" i="48" s="1"/>
  <c r="AB139" i="48"/>
  <c r="Y101" i="48"/>
  <c r="Y129" i="48" s="1"/>
  <c r="AA123" i="48"/>
  <c r="V153" i="48"/>
  <c r="T161" i="48"/>
  <c r="AG115" i="48"/>
  <c r="X149" i="48"/>
  <c r="AC95" i="48"/>
  <c r="R141" i="48"/>
  <c r="AE103" i="48"/>
  <c r="AF151" i="48"/>
  <c r="U121" i="48"/>
  <c r="U131" i="48" s="1"/>
  <c r="Z159" i="48"/>
  <c r="Z170" i="48" s="1"/>
  <c r="W113" i="48"/>
  <c r="V145" i="48"/>
  <c r="AA99" i="48"/>
  <c r="AA129" i="48" s="1"/>
  <c r="T137" i="48"/>
  <c r="T172" i="48" s="1"/>
  <c r="AG107" i="48"/>
  <c r="AD155" i="48"/>
  <c r="S117" i="48"/>
  <c r="AB163" i="48"/>
  <c r="Y109" i="48"/>
  <c r="P163" i="48"/>
  <c r="E109" i="48"/>
  <c r="J155" i="48"/>
  <c r="G117" i="48"/>
  <c r="H137" i="48"/>
  <c r="M107" i="48"/>
  <c r="B145" i="48"/>
  <c r="O99" i="48"/>
  <c r="N159" i="48"/>
  <c r="C113" i="48"/>
  <c r="L151" i="48"/>
  <c r="I121" i="48"/>
  <c r="F141" i="48"/>
  <c r="K103" i="48"/>
  <c r="D149" i="48"/>
  <c r="Q95" i="48"/>
  <c r="P148" i="48"/>
  <c r="E94" i="48"/>
  <c r="J140" i="48"/>
  <c r="G102" i="48"/>
  <c r="H154" i="48"/>
  <c r="M124" i="48"/>
  <c r="O116" i="48"/>
  <c r="B162" i="48"/>
  <c r="N144" i="48"/>
  <c r="C98" i="48"/>
  <c r="L136" i="48"/>
  <c r="I106" i="48"/>
  <c r="F158" i="48"/>
  <c r="K120" i="48"/>
  <c r="D166" i="48"/>
  <c r="Q112" i="48"/>
  <c r="X166" i="48"/>
  <c r="AC112" i="48"/>
  <c r="R158" i="48"/>
  <c r="AE120" i="48"/>
  <c r="AF136" i="48"/>
  <c r="AF171" i="48" s="1"/>
  <c r="U106" i="48"/>
  <c r="Z144" i="48"/>
  <c r="W98" i="48"/>
  <c r="W130" i="48" s="1"/>
  <c r="V162" i="48"/>
  <c r="V173" i="48" s="1"/>
  <c r="AA116" i="48"/>
  <c r="T154" i="48"/>
  <c r="AG124" i="48"/>
  <c r="AG128" i="48" s="1"/>
  <c r="AD140" i="48"/>
  <c r="S102" i="48"/>
  <c r="AB148" i="48"/>
  <c r="Y94" i="48"/>
  <c r="P144" i="48"/>
  <c r="E98" i="48"/>
  <c r="J136" i="48"/>
  <c r="G106" i="48"/>
  <c r="H158" i="48"/>
  <c r="M120" i="48"/>
  <c r="M130" i="48" s="1"/>
  <c r="B166" i="48"/>
  <c r="O112" i="48"/>
  <c r="N148" i="48"/>
  <c r="C94" i="48"/>
  <c r="C128" i="48" s="1"/>
  <c r="L140" i="48"/>
  <c r="L173" i="48" s="1"/>
  <c r="I102" i="48"/>
  <c r="K124" i="48"/>
  <c r="F154" i="48"/>
  <c r="D162" i="48"/>
  <c r="Q116" i="48"/>
  <c r="X162" i="48"/>
  <c r="AC116" i="48"/>
  <c r="R154" i="48"/>
  <c r="AE124" i="48"/>
  <c r="AF140" i="48"/>
  <c r="U102" i="48"/>
  <c r="Z148" i="48"/>
  <c r="W94" i="48"/>
  <c r="V166" i="48"/>
  <c r="AA112" i="48"/>
  <c r="T158" i="48"/>
  <c r="AG120" i="48"/>
  <c r="AD136" i="48"/>
  <c r="S106" i="48"/>
  <c r="AB144" i="48"/>
  <c r="Y98" i="48"/>
  <c r="X145" i="48"/>
  <c r="AC99" i="48"/>
  <c r="R137" i="48"/>
  <c r="AE107" i="48"/>
  <c r="AF155" i="48"/>
  <c r="U117" i="48"/>
  <c r="Z163" i="48"/>
  <c r="W109" i="48"/>
  <c r="V149" i="48"/>
  <c r="AA95" i="48"/>
  <c r="T141" i="48"/>
  <c r="AG103" i="48"/>
  <c r="AD151" i="48"/>
  <c r="S121" i="48"/>
  <c r="AB159" i="48"/>
  <c r="Y113" i="48"/>
  <c r="P159" i="48"/>
  <c r="E113" i="48"/>
  <c r="J151" i="48"/>
  <c r="G121" i="48"/>
  <c r="H141" i="48"/>
  <c r="H170" i="48" s="1"/>
  <c r="M103" i="48"/>
  <c r="B149" i="48"/>
  <c r="O95" i="48"/>
  <c r="O131" i="48" s="1"/>
  <c r="N163" i="48"/>
  <c r="N172" i="48" s="1"/>
  <c r="C109" i="48"/>
  <c r="L155" i="48"/>
  <c r="I117" i="48"/>
  <c r="I129" i="48" s="1"/>
  <c r="F137" i="48"/>
  <c r="K107" i="48"/>
  <c r="D145" i="48"/>
  <c r="Q99" i="48"/>
  <c r="T159" i="48"/>
  <c r="AG113" i="48"/>
  <c r="V151" i="48"/>
  <c r="AA121" i="48"/>
  <c r="AB141" i="48"/>
  <c r="Y103" i="48"/>
  <c r="AD149" i="48"/>
  <c r="S95" i="48"/>
  <c r="R163" i="48"/>
  <c r="AE109" i="48"/>
  <c r="X155" i="48"/>
  <c r="AC117" i="48"/>
  <c r="Z137" i="48"/>
  <c r="W107" i="48"/>
  <c r="AF145" i="48"/>
  <c r="U99" i="48"/>
  <c r="L145" i="48"/>
  <c r="L170" i="48" s="1"/>
  <c r="I99" i="48"/>
  <c r="N137" i="48"/>
  <c r="C107" i="48"/>
  <c r="C131" i="48" s="1"/>
  <c r="D155" i="48"/>
  <c r="Q117" i="48"/>
  <c r="F163" i="48"/>
  <c r="K109" i="48"/>
  <c r="J149" i="48"/>
  <c r="G95" i="48"/>
  <c r="P141" i="48"/>
  <c r="E103" i="48"/>
  <c r="B151" i="48"/>
  <c r="O121" i="48"/>
  <c r="H159" i="48"/>
  <c r="M113" i="48"/>
  <c r="M129" i="48" s="1"/>
  <c r="L162" i="48"/>
  <c r="I116" i="48"/>
  <c r="I130" i="48" s="1"/>
  <c r="N154" i="48"/>
  <c r="N171" i="48" s="1"/>
  <c r="C124" i="48"/>
  <c r="D140" i="48"/>
  <c r="Q102" i="48"/>
  <c r="F148" i="48"/>
  <c r="K94" i="48"/>
  <c r="J166" i="48"/>
  <c r="G112" i="48"/>
  <c r="P158" i="48"/>
  <c r="E120" i="48"/>
  <c r="B136" i="48"/>
  <c r="O106" i="48"/>
  <c r="O128" i="48" s="1"/>
  <c r="H144" i="48"/>
  <c r="H173" i="48" s="1"/>
  <c r="M98" i="48"/>
  <c r="T144" i="48"/>
  <c r="AG98" i="48"/>
  <c r="V136" i="48"/>
  <c r="AA106" i="48"/>
  <c r="AB158" i="48"/>
  <c r="Y120" i="48"/>
  <c r="AD166" i="48"/>
  <c r="S112" i="48"/>
  <c r="R148" i="48"/>
  <c r="AE94" i="48"/>
  <c r="X140" i="48"/>
  <c r="AC102" i="48"/>
  <c r="Z154" i="48"/>
  <c r="W124" i="48"/>
  <c r="AF162" i="48"/>
  <c r="U116" i="48"/>
  <c r="I154" i="48"/>
  <c r="L124" i="48"/>
  <c r="C162" i="48"/>
  <c r="N116" i="48"/>
  <c r="Q148" i="48"/>
  <c r="D94" i="48"/>
  <c r="K140" i="48"/>
  <c r="F102" i="48"/>
  <c r="G158" i="48"/>
  <c r="J120" i="48"/>
  <c r="E166" i="48"/>
  <c r="P112" i="48"/>
  <c r="O144" i="48"/>
  <c r="B98" i="48"/>
  <c r="M136" i="48"/>
  <c r="H106" i="48"/>
  <c r="AG136" i="48"/>
  <c r="T106" i="48"/>
  <c r="T129" i="48" s="1"/>
  <c r="AA144" i="48"/>
  <c r="AA172" i="48" s="1"/>
  <c r="V98" i="48"/>
  <c r="Y166" i="48"/>
  <c r="AB112" i="48"/>
  <c r="S158" i="48"/>
  <c r="AD120" i="48"/>
  <c r="AE140" i="48"/>
  <c r="R102" i="48"/>
  <c r="AC148" i="48"/>
  <c r="X94" i="48"/>
  <c r="W162" i="48"/>
  <c r="Z116" i="48"/>
  <c r="Z131" i="48" s="1"/>
  <c r="U154" i="48"/>
  <c r="U170" i="48" s="1"/>
  <c r="AF124" i="48"/>
  <c r="AG151" i="48"/>
  <c r="AG173" i="48" s="1"/>
  <c r="T121" i="48"/>
  <c r="AA159" i="48"/>
  <c r="V113" i="48"/>
  <c r="V128" i="48" s="1"/>
  <c r="Y149" i="48"/>
  <c r="AB95" i="48"/>
  <c r="S141" i="48"/>
  <c r="AD103" i="48"/>
  <c r="AE155" i="48"/>
  <c r="R117" i="48"/>
  <c r="AC163" i="48"/>
  <c r="X109" i="48"/>
  <c r="W145" i="48"/>
  <c r="W171" i="48" s="1"/>
  <c r="Z99" i="48"/>
  <c r="U137" i="48"/>
  <c r="AF107" i="48"/>
  <c r="AF130" i="48" s="1"/>
  <c r="I137" i="48"/>
  <c r="L107" i="48"/>
  <c r="C145" i="48"/>
  <c r="N99" i="48"/>
  <c r="Q163" i="48"/>
  <c r="D109" i="48"/>
  <c r="K155" i="48"/>
  <c r="F117" i="48"/>
  <c r="G141" i="48"/>
  <c r="J103" i="48"/>
  <c r="E149" i="48"/>
  <c r="P95" i="48"/>
  <c r="O159" i="48"/>
  <c r="B113" i="48"/>
  <c r="M151" i="48"/>
  <c r="H121" i="48"/>
  <c r="Q139" i="48"/>
  <c r="D101" i="48"/>
  <c r="K147" i="48"/>
  <c r="F93" i="48"/>
  <c r="I161" i="48"/>
  <c r="L115" i="48"/>
  <c r="C153" i="48"/>
  <c r="N123" i="48"/>
  <c r="O135" i="48"/>
  <c r="B105" i="48"/>
  <c r="M143" i="48"/>
  <c r="H97" i="48"/>
  <c r="G165" i="48"/>
  <c r="J111" i="48"/>
  <c r="E157" i="48"/>
  <c r="P119" i="48"/>
  <c r="Y157" i="48"/>
  <c r="AB119" i="48"/>
  <c r="AB128" i="48" s="1"/>
  <c r="S165" i="48"/>
  <c r="S173" i="48" s="1"/>
  <c r="AD111" i="48"/>
  <c r="AG143" i="48"/>
  <c r="T97" i="48"/>
  <c r="AA135" i="48"/>
  <c r="V105" i="48"/>
  <c r="W153" i="48"/>
  <c r="Z123" i="48"/>
  <c r="U161" i="48"/>
  <c r="AF115" i="48"/>
  <c r="AE147" i="48"/>
  <c r="AC139" i="48"/>
  <c r="AC171" i="48" s="1"/>
  <c r="X101" i="48"/>
  <c r="Y142" i="48"/>
  <c r="Y172" i="48" s="1"/>
  <c r="AB104" i="48"/>
  <c r="S150" i="48"/>
  <c r="AD96" i="48"/>
  <c r="AD129" i="48" s="1"/>
  <c r="AG160" i="48"/>
  <c r="T114" i="48"/>
  <c r="AA152" i="48"/>
  <c r="V122" i="48"/>
  <c r="W138" i="48"/>
  <c r="Z108" i="48"/>
  <c r="U146" i="48"/>
  <c r="AF100" i="48"/>
  <c r="AE164" i="48"/>
  <c r="AE170" i="48" s="1"/>
  <c r="R110" i="48"/>
  <c r="AC156" i="48"/>
  <c r="X118" i="48"/>
  <c r="X131" i="48" s="1"/>
  <c r="Q156" i="48"/>
  <c r="D118" i="48"/>
  <c r="K164" i="48"/>
  <c r="F110" i="48"/>
  <c r="I146" i="48"/>
  <c r="L100" i="48"/>
  <c r="C138" i="48"/>
  <c r="N108" i="48"/>
  <c r="O152" i="48"/>
  <c r="B122" i="48"/>
  <c r="M160" i="48"/>
  <c r="H114" i="48"/>
  <c r="G150" i="48"/>
  <c r="J96" i="48"/>
  <c r="E142" i="48"/>
  <c r="P104" i="48"/>
  <c r="E140" i="48"/>
  <c r="P102" i="48"/>
  <c r="G148" i="48"/>
  <c r="J94" i="48"/>
  <c r="M162" i="48"/>
  <c r="M172" i="48" s="1"/>
  <c r="H116" i="48"/>
  <c r="O154" i="48"/>
  <c r="B124" i="48"/>
  <c r="C136" i="48"/>
  <c r="C170" i="48" s="1"/>
  <c r="N106" i="48"/>
  <c r="I144" i="48"/>
  <c r="L98" i="48"/>
  <c r="L131" i="48" s="1"/>
  <c r="K166" i="48"/>
  <c r="F112" i="48"/>
  <c r="Q158" i="48"/>
  <c r="D120" i="48"/>
  <c r="AC158" i="48"/>
  <c r="X120" i="48"/>
  <c r="AE166" i="48"/>
  <c r="R112" i="48"/>
  <c r="U144" i="48"/>
  <c r="AF98" i="48"/>
  <c r="W136" i="48"/>
  <c r="Z106" i="48"/>
  <c r="AA154" i="48"/>
  <c r="V124" i="48"/>
  <c r="AG162" i="48"/>
  <c r="T116" i="48"/>
  <c r="S148" i="48"/>
  <c r="AD94" i="48"/>
  <c r="Y140" i="48"/>
  <c r="AB102" i="48"/>
  <c r="AC141" i="48"/>
  <c r="X103" i="48"/>
  <c r="AE149" i="48"/>
  <c r="R95" i="48"/>
  <c r="U159" i="48"/>
  <c r="AF113" i="48"/>
  <c r="W151" i="48"/>
  <c r="Z121" i="48"/>
  <c r="AA137" i="48"/>
  <c r="V107" i="48"/>
  <c r="AG145" i="48"/>
  <c r="T99" i="48"/>
  <c r="S163" i="48"/>
  <c r="AD109" i="48"/>
  <c r="Y155" i="48"/>
  <c r="AB117" i="48"/>
  <c r="E155" i="48"/>
  <c r="P117" i="48"/>
  <c r="G163" i="48"/>
  <c r="J109" i="48"/>
  <c r="M145" i="48"/>
  <c r="H99" i="48"/>
  <c r="H128" i="48" s="1"/>
  <c r="O137" i="48"/>
  <c r="O173" i="48" s="1"/>
  <c r="B107" i="48"/>
  <c r="C151" i="48"/>
  <c r="N121" i="48"/>
  <c r="N130" i="48" s="1"/>
  <c r="I159" i="48"/>
  <c r="I171" i="48" s="1"/>
  <c r="L113" i="48"/>
  <c r="K149" i="48"/>
  <c r="F95" i="48"/>
  <c r="V150" i="48"/>
  <c r="AA96" i="48"/>
  <c r="T142" i="48"/>
  <c r="AG104" i="48"/>
  <c r="AD152" i="48"/>
  <c r="S122" i="48"/>
  <c r="AB160" i="48"/>
  <c r="Y114" i="48"/>
  <c r="AC100" i="48"/>
  <c r="X146" i="48"/>
  <c r="R138" i="48"/>
  <c r="AE108" i="48"/>
  <c r="U118" i="48"/>
  <c r="AF156" i="48"/>
  <c r="Z164" i="48"/>
  <c r="W110" i="48"/>
  <c r="N164" i="48"/>
  <c r="C110" i="48"/>
  <c r="C130" i="48" s="1"/>
  <c r="L156" i="48"/>
  <c r="L171" i="48" s="1"/>
  <c r="I118" i="48"/>
  <c r="F138" i="48"/>
  <c r="K108" i="48"/>
  <c r="D146" i="48"/>
  <c r="Q100" i="48"/>
  <c r="P160" i="48"/>
  <c r="E114" i="48"/>
  <c r="J152" i="48"/>
  <c r="G122" i="48"/>
  <c r="H142" i="48"/>
  <c r="M104" i="48"/>
  <c r="M128" i="48" s="1"/>
  <c r="B150" i="48"/>
  <c r="O96" i="48"/>
  <c r="N147" i="48"/>
  <c r="N170" i="48" s="1"/>
  <c r="C93" i="48"/>
  <c r="L139" i="48"/>
  <c r="I101" i="48"/>
  <c r="I131" i="48" s="1"/>
  <c r="F153" i="48"/>
  <c r="K123" i="48"/>
  <c r="D161" i="48"/>
  <c r="Q115" i="48"/>
  <c r="P143" i="48"/>
  <c r="E97" i="48"/>
  <c r="J135" i="48"/>
  <c r="G105" i="48"/>
  <c r="H157" i="48"/>
  <c r="H172" i="48" s="1"/>
  <c r="M119" i="48"/>
  <c r="B165" i="48"/>
  <c r="O111" i="48"/>
  <c r="O129" i="48" s="1"/>
  <c r="V165" i="48"/>
  <c r="AA111" i="48"/>
  <c r="T157" i="48"/>
  <c r="AG119" i="48"/>
  <c r="AD135" i="48"/>
  <c r="S105" i="48"/>
  <c r="AB143" i="48"/>
  <c r="Y97" i="48"/>
  <c r="X161" i="48"/>
  <c r="AC115" i="48"/>
  <c r="R153" i="48"/>
  <c r="AE123" i="48"/>
  <c r="AF139" i="48"/>
  <c r="U101" i="48"/>
  <c r="Z147" i="48"/>
  <c r="C139" i="48"/>
  <c r="N101" i="48"/>
  <c r="I147" i="48"/>
  <c r="L93" i="48"/>
  <c r="K161" i="48"/>
  <c r="F115" i="48"/>
  <c r="Q153" i="48"/>
  <c r="D123" i="48"/>
  <c r="E135" i="48"/>
  <c r="P105" i="48"/>
  <c r="G143" i="48"/>
  <c r="J97" i="48"/>
  <c r="M165" i="48"/>
  <c r="H111" i="48"/>
  <c r="O157" i="48"/>
  <c r="B119" i="48"/>
  <c r="AA157" i="48"/>
  <c r="AA173" i="48" s="1"/>
  <c r="V119" i="48"/>
  <c r="AG165" i="48"/>
  <c r="T111" i="48"/>
  <c r="T128" i="48" s="1"/>
  <c r="S143" i="48"/>
  <c r="AD97" i="48"/>
  <c r="Y135" i="48"/>
  <c r="AB105" i="48"/>
  <c r="AC153" i="48"/>
  <c r="X123" i="48"/>
  <c r="AE161" i="48"/>
  <c r="R115" i="48"/>
  <c r="U147" i="48"/>
  <c r="U171" i="48" s="1"/>
  <c r="W139" i="48"/>
  <c r="Z101" i="48"/>
  <c r="Z130" i="48" s="1"/>
  <c r="AA142" i="48"/>
  <c r="V104" i="48"/>
  <c r="V129" i="48" s="1"/>
  <c r="AG150" i="48"/>
  <c r="AG172" i="48" s="1"/>
  <c r="T96" i="48"/>
  <c r="S160" i="48"/>
  <c r="AD114" i="48"/>
  <c r="Y152" i="48"/>
  <c r="AB122" i="48"/>
  <c r="AC138" i="48"/>
  <c r="X108" i="48"/>
  <c r="AE146" i="48"/>
  <c r="R100" i="48"/>
  <c r="U164" i="48"/>
  <c r="AF110" i="48"/>
  <c r="AF131" i="48" s="1"/>
  <c r="W156" i="48"/>
  <c r="W170" i="48" s="1"/>
  <c r="Z118" i="48"/>
  <c r="C156" i="48"/>
  <c r="N118" i="48"/>
  <c r="I164" i="48"/>
  <c r="L110" i="48"/>
  <c r="K146" i="48"/>
  <c r="F100" i="48"/>
  <c r="Q138" i="48"/>
  <c r="D108" i="48"/>
  <c r="E152" i="48"/>
  <c r="P122" i="48"/>
  <c r="G160" i="48"/>
  <c r="J114" i="48"/>
  <c r="M150" i="48"/>
  <c r="H96" i="48"/>
  <c r="O142" i="48"/>
  <c r="B104" i="48"/>
  <c r="K154" i="48"/>
  <c r="F124" i="48"/>
  <c r="Q162" i="48"/>
  <c r="D116" i="48"/>
  <c r="C148" i="48"/>
  <c r="N94" i="48"/>
  <c r="I140" i="48"/>
  <c r="L102" i="48"/>
  <c r="M158" i="48"/>
  <c r="H120" i="48"/>
  <c r="O166" i="48"/>
  <c r="B112" i="48"/>
  <c r="E144" i="48"/>
  <c r="P98" i="48"/>
  <c r="G136" i="48"/>
  <c r="J106" i="48"/>
  <c r="S136" i="48"/>
  <c r="S172" i="48" s="1"/>
  <c r="AD106" i="48"/>
  <c r="Y144" i="48"/>
  <c r="AB98" i="48"/>
  <c r="AB129" i="48" s="1"/>
  <c r="AA166" i="48"/>
  <c r="V112" i="48"/>
  <c r="AG158" i="48"/>
  <c r="T120" i="48"/>
  <c r="U140" i="48"/>
  <c r="AF102" i="48"/>
  <c r="W148" i="48"/>
  <c r="Z94" i="48"/>
  <c r="AC162" i="48"/>
  <c r="AC170" i="48" s="1"/>
  <c r="X116" i="48"/>
  <c r="AE154" i="48"/>
  <c r="R124" i="48"/>
  <c r="R131" i="48" s="1"/>
  <c r="S151" i="48"/>
  <c r="AD121" i="48"/>
  <c r="AD128" i="48" s="1"/>
  <c r="Y159" i="48"/>
  <c r="Y173" i="48" s="1"/>
  <c r="AB113" i="48"/>
  <c r="AA149" i="48"/>
  <c r="V95" i="48"/>
  <c r="AG141" i="48"/>
  <c r="T103" i="48"/>
  <c r="U155" i="48"/>
  <c r="AF117" i="48"/>
  <c r="W163" i="48"/>
  <c r="Z109" i="48"/>
  <c r="AC145" i="48"/>
  <c r="X99" i="48"/>
  <c r="X130" i="48" s="1"/>
  <c r="AE137" i="48"/>
  <c r="AE171" i="48" s="1"/>
  <c r="R107" i="48"/>
  <c r="K137" i="48"/>
  <c r="F107" i="48"/>
  <c r="Q145" i="48"/>
  <c r="D99" i="48"/>
  <c r="C163" i="48"/>
  <c r="N109" i="48"/>
  <c r="I155" i="48"/>
  <c r="L117" i="48"/>
  <c r="M141" i="48"/>
  <c r="H103" i="48"/>
  <c r="O149" i="48"/>
  <c r="B95" i="48"/>
  <c r="E159" i="48"/>
  <c r="P113" i="48"/>
  <c r="G151" i="48"/>
  <c r="J121" i="48"/>
  <c r="X147" i="48"/>
  <c r="F139" i="48"/>
  <c r="F170" i="48" s="1"/>
  <c r="K101" i="48"/>
  <c r="W141" i="48"/>
  <c r="Z103" i="48"/>
  <c r="AF141" i="48"/>
  <c r="U103" i="48"/>
  <c r="M117" i="48"/>
  <c r="H155" i="48"/>
  <c r="P145" i="48"/>
  <c r="E99" i="48"/>
  <c r="D159" i="48"/>
  <c r="Q113" i="48"/>
  <c r="F151" i="48"/>
  <c r="K121" i="48"/>
  <c r="L141" i="48"/>
  <c r="I103" i="48"/>
  <c r="N149" i="48"/>
  <c r="C95" i="48"/>
  <c r="B148" i="48"/>
  <c r="O94" i="48"/>
  <c r="H140" i="48"/>
  <c r="M102" i="48"/>
  <c r="J154" i="48"/>
  <c r="G124" i="48"/>
  <c r="P162" i="48"/>
  <c r="E116" i="48"/>
  <c r="D144" i="48"/>
  <c r="Q98" i="48"/>
  <c r="F136" i="48"/>
  <c r="K106" i="48"/>
  <c r="L158" i="48"/>
  <c r="I120" i="48"/>
  <c r="N166" i="48"/>
  <c r="C112" i="48"/>
  <c r="Z166" i="48"/>
  <c r="W112" i="48"/>
  <c r="AF158" i="48"/>
  <c r="U120" i="48"/>
  <c r="R136" i="48"/>
  <c r="AE106" i="48"/>
  <c r="AE130" i="48" s="1"/>
  <c r="AB162" i="48"/>
  <c r="Y116" i="48"/>
  <c r="Y128" i="48" s="1"/>
  <c r="AD154" i="48"/>
  <c r="AD173" i="48" s="1"/>
  <c r="S124" i="48"/>
  <c r="T140" i="48"/>
  <c r="AG102" i="48"/>
  <c r="V148" i="48"/>
  <c r="AA94" i="48"/>
  <c r="R160" i="48"/>
  <c r="AE114" i="48"/>
  <c r="X152" i="48"/>
  <c r="AC122" i="48"/>
  <c r="Z142" i="48"/>
  <c r="Z171" i="48" s="1"/>
  <c r="W104" i="48"/>
  <c r="AF150" i="48"/>
  <c r="U96" i="48"/>
  <c r="U130" i="48" s="1"/>
  <c r="T164" i="48"/>
  <c r="T173" i="48" s="1"/>
  <c r="AG110" i="48"/>
  <c r="V156" i="48"/>
  <c r="AA118" i="48"/>
  <c r="AA128" i="48" s="1"/>
  <c r="AB138" i="48"/>
  <c r="Y108" i="48"/>
  <c r="AD146" i="48"/>
  <c r="S100" i="48"/>
  <c r="J146" i="48"/>
  <c r="G100" i="48"/>
  <c r="E108" i="48"/>
  <c r="P138" i="48"/>
  <c r="B156" i="48"/>
  <c r="O118" i="48"/>
  <c r="H164" i="48"/>
  <c r="M110" i="48"/>
  <c r="L150" i="48"/>
  <c r="I96" i="48"/>
  <c r="N142" i="48"/>
  <c r="C104" i="48"/>
  <c r="D152" i="48"/>
  <c r="Q122" i="48"/>
  <c r="F160" i="48"/>
  <c r="K114" i="48"/>
  <c r="J161" i="48"/>
  <c r="G115" i="48"/>
  <c r="P153" i="48"/>
  <c r="E123" i="48"/>
  <c r="B139" i="48"/>
  <c r="O101" i="48"/>
  <c r="H147" i="48"/>
  <c r="M93" i="48"/>
  <c r="L165" i="48"/>
  <c r="I111" i="48"/>
  <c r="N157" i="48"/>
  <c r="C119" i="48"/>
  <c r="D135" i="48"/>
  <c r="Q105" i="48"/>
  <c r="F143" i="48"/>
  <c r="K97" i="48"/>
  <c r="R143" i="48"/>
  <c r="AE97" i="48"/>
  <c r="X135" i="48"/>
  <c r="AC105" i="48"/>
  <c r="Z157" i="48"/>
  <c r="W119" i="48"/>
  <c r="W131" i="48" s="1"/>
  <c r="AF165" i="48"/>
  <c r="AF170" i="48" s="1"/>
  <c r="U111" i="48"/>
  <c r="T147" i="48"/>
  <c r="V139" i="48"/>
  <c r="V172" i="48" s="1"/>
  <c r="AA101" i="48"/>
  <c r="AB153" i="48"/>
  <c r="Y123" i="48"/>
  <c r="AD161" i="48"/>
  <c r="S115" i="48"/>
  <c r="Q141" i="48"/>
  <c r="D103" i="48"/>
  <c r="R164" i="48"/>
  <c r="AE110" i="48"/>
  <c r="U139" i="48"/>
  <c r="AF101" i="48"/>
  <c r="U135" i="48"/>
  <c r="AF105" i="48"/>
  <c r="N140" i="48"/>
  <c r="C102" i="48"/>
  <c r="D163" i="48"/>
  <c r="Q109" i="48"/>
  <c r="Q129" i="48" s="1"/>
  <c r="G166" i="48"/>
  <c r="J112" i="48"/>
  <c r="M152" i="48"/>
  <c r="H122" i="48"/>
  <c r="S157" i="48"/>
  <c r="AD119" i="48"/>
  <c r="P157" i="48"/>
  <c r="E119" i="48"/>
  <c r="B135" i="48"/>
  <c r="O105" i="48"/>
  <c r="L161" i="48"/>
  <c r="L172" i="48" s="1"/>
  <c r="I115" i="48"/>
  <c r="D139" i="48"/>
  <c r="Q101" i="48"/>
  <c r="R147" i="48"/>
  <c r="W123" i="48"/>
  <c r="Z153" i="48"/>
  <c r="T143" i="48"/>
  <c r="AG97" i="48"/>
  <c r="AB157" i="48"/>
  <c r="Y119" i="48"/>
  <c r="X156" i="48"/>
  <c r="AC118" i="48"/>
  <c r="AF146" i="48"/>
  <c r="U100" i="48"/>
  <c r="V152" i="48"/>
  <c r="AA122" i="48"/>
  <c r="J150" i="48"/>
  <c r="G96" i="48"/>
  <c r="L146" i="48"/>
  <c r="I100" i="48"/>
  <c r="I128" i="48" s="1"/>
  <c r="AE151" i="48"/>
  <c r="R121" i="48"/>
  <c r="O163" i="48"/>
  <c r="B109" i="48"/>
  <c r="E162" i="48"/>
  <c r="P116" i="48"/>
  <c r="AG140" i="48"/>
  <c r="T102" i="48"/>
  <c r="S154" i="48"/>
  <c r="AD124" i="48"/>
  <c r="U158" i="48"/>
  <c r="AF120" i="48"/>
  <c r="N158" i="48"/>
  <c r="C120" i="48"/>
  <c r="F144" i="48"/>
  <c r="K98" i="48"/>
  <c r="J162" i="48"/>
  <c r="G116" i="48"/>
  <c r="B140" i="48"/>
  <c r="O102" i="48"/>
  <c r="T148" i="48"/>
  <c r="T171" i="48" s="1"/>
  <c r="AG94" i="48"/>
  <c r="V140" i="48"/>
  <c r="AA102" i="48"/>
  <c r="AA130" i="48" s="1"/>
  <c r="AD162" i="48"/>
  <c r="S116" i="48"/>
  <c r="X136" i="48"/>
  <c r="AC106" i="48"/>
  <c r="AF166" i="48"/>
  <c r="U112" i="48"/>
  <c r="U128" i="48" s="1"/>
  <c r="V155" i="48"/>
  <c r="V170" i="48" s="1"/>
  <c r="AA117" i="48"/>
  <c r="S99" i="48"/>
  <c r="AD145" i="48"/>
  <c r="X151" i="48"/>
  <c r="AC121" i="48"/>
  <c r="AF149" i="48"/>
  <c r="AF172" i="48" s="1"/>
  <c r="U95" i="48"/>
  <c r="L149" i="48"/>
  <c r="I95" i="48"/>
  <c r="N141" i="48"/>
  <c r="C103" i="48"/>
  <c r="F159" i="48"/>
  <c r="K113" i="48"/>
  <c r="P137" i="48"/>
  <c r="E107" i="48"/>
  <c r="B155" i="48"/>
  <c r="O117" i="48"/>
  <c r="D143" i="48"/>
  <c r="Q97" i="48"/>
  <c r="F135" i="48"/>
  <c r="K105" i="48"/>
  <c r="L157" i="48"/>
  <c r="I119" i="48"/>
  <c r="B147" i="48"/>
  <c r="O93" i="48"/>
  <c r="J153" i="48"/>
  <c r="G123" i="48"/>
  <c r="AB161" i="48"/>
  <c r="AB170" i="48" s="1"/>
  <c r="Y115" i="48"/>
  <c r="T139" i="48"/>
  <c r="AG101" i="48"/>
  <c r="Z165" i="48"/>
  <c r="W111" i="48"/>
  <c r="R135" i="48"/>
  <c r="R172" i="48" s="1"/>
  <c r="AE105" i="48"/>
  <c r="AB146" i="48"/>
  <c r="Y100" i="48"/>
  <c r="Y130" i="48" s="1"/>
  <c r="T156" i="48"/>
  <c r="AG118" i="48"/>
  <c r="Z150" i="48"/>
  <c r="W96" i="48"/>
  <c r="R152" i="48"/>
  <c r="AE122" i="48"/>
  <c r="AE128" i="48" s="1"/>
  <c r="D160" i="48"/>
  <c r="Q114" i="48"/>
  <c r="L142" i="48"/>
  <c r="I104" i="48"/>
  <c r="B164" i="48"/>
  <c r="O110" i="48"/>
  <c r="J138" i="48"/>
  <c r="G108" i="48"/>
  <c r="S155" i="48"/>
  <c r="AD117" i="48"/>
  <c r="AA145" i="48"/>
  <c r="V99" i="48"/>
  <c r="U151" i="48"/>
  <c r="AF121" i="48"/>
  <c r="AC149" i="48"/>
  <c r="X95" i="48"/>
  <c r="K141" i="48"/>
  <c r="K173" i="48" s="1"/>
  <c r="F103" i="48"/>
  <c r="C159" i="48"/>
  <c r="N113" i="48"/>
  <c r="M137" i="48"/>
  <c r="H107" i="48"/>
  <c r="E163" i="48"/>
  <c r="E171" i="48" s="1"/>
  <c r="P109" i="48"/>
  <c r="K158" i="48"/>
  <c r="F120" i="48"/>
  <c r="F129" i="48" s="1"/>
  <c r="Q166" i="48"/>
  <c r="Q172" i="48" s="1"/>
  <c r="D112" i="48"/>
  <c r="C144" i="48"/>
  <c r="N98" i="48"/>
  <c r="M154" i="48"/>
  <c r="H124" i="48"/>
  <c r="O162" i="48"/>
  <c r="B116" i="48"/>
  <c r="E148" i="48"/>
  <c r="P94" i="48"/>
  <c r="P131" i="48" s="1"/>
  <c r="G140" i="48"/>
  <c r="G170" i="48" s="1"/>
  <c r="J102" i="48"/>
  <c r="S140" i="48"/>
  <c r="AD102" i="48"/>
  <c r="Y148" i="48"/>
  <c r="AB94" i="48"/>
  <c r="AG154" i="48"/>
  <c r="T124" i="48"/>
  <c r="U136" i="48"/>
  <c r="AF106" i="48"/>
  <c r="W144" i="48"/>
  <c r="Z98" i="48"/>
  <c r="AC166" i="48"/>
  <c r="X112" i="48"/>
  <c r="AE158" i="48"/>
  <c r="R120" i="48"/>
  <c r="H165" i="48"/>
  <c r="M111" i="48"/>
  <c r="B157" i="48"/>
  <c r="O119" i="48"/>
  <c r="P135" i="48"/>
  <c r="E105" i="48"/>
  <c r="E131" i="48" s="1"/>
  <c r="K115" i="48"/>
  <c r="K129" i="48" s="1"/>
  <c r="F161" i="48"/>
  <c r="D153" i="48"/>
  <c r="D172" i="48" s="1"/>
  <c r="Q123" i="48"/>
  <c r="N139" i="48"/>
  <c r="C101" i="48"/>
  <c r="L147" i="48"/>
  <c r="I93" i="48"/>
  <c r="AF147" i="48"/>
  <c r="Z139" i="48"/>
  <c r="W101" i="48"/>
  <c r="X153" i="48"/>
  <c r="AC123" i="48"/>
  <c r="R161" i="48"/>
  <c r="AE115" i="48"/>
  <c r="AB135" i="48"/>
  <c r="Y105" i="48"/>
  <c r="V157" i="48"/>
  <c r="AA119" i="48"/>
  <c r="T165" i="48"/>
  <c r="AG111" i="48"/>
  <c r="AF164" i="48"/>
  <c r="U110" i="48"/>
  <c r="Z156" i="48"/>
  <c r="W118" i="48"/>
  <c r="X138" i="48"/>
  <c r="AC108" i="48"/>
  <c r="R146" i="48"/>
  <c r="AE100" i="48"/>
  <c r="AB152" i="48"/>
  <c r="Y122" i="48"/>
  <c r="V142" i="48"/>
  <c r="AA104" i="48"/>
  <c r="T150" i="48"/>
  <c r="AG96" i="48"/>
  <c r="B142" i="48"/>
  <c r="O104" i="48"/>
  <c r="P152" i="48"/>
  <c r="P171" i="48" s="1"/>
  <c r="E122" i="48"/>
  <c r="K100" i="48"/>
  <c r="F146" i="48"/>
  <c r="F173" i="48" s="1"/>
  <c r="D138" i="48"/>
  <c r="Q108" i="48"/>
  <c r="Q128" i="48" s="1"/>
  <c r="L164" i="48"/>
  <c r="I110" i="48"/>
  <c r="U156" i="48"/>
  <c r="AF118" i="48"/>
  <c r="AC146" i="48"/>
  <c r="AC172" i="48" s="1"/>
  <c r="X100" i="48"/>
  <c r="S152" i="48"/>
  <c r="S170" i="48" s="1"/>
  <c r="AD122" i="48"/>
  <c r="AA150" i="48"/>
  <c r="V96" i="48"/>
  <c r="M142" i="48"/>
  <c r="H104" i="48"/>
  <c r="E160" i="48"/>
  <c r="P114" i="48"/>
  <c r="Q146" i="48"/>
  <c r="D100" i="48"/>
  <c r="M157" i="48"/>
  <c r="H119" i="48"/>
  <c r="E143" i="48"/>
  <c r="P97" i="48"/>
  <c r="K153" i="48"/>
  <c r="F123" i="48"/>
  <c r="Q161" i="48"/>
  <c r="D115" i="48"/>
  <c r="I139" i="48"/>
  <c r="L101" i="48"/>
  <c r="AC161" i="48"/>
  <c r="X115" i="48"/>
  <c r="X128" i="48" s="1"/>
  <c r="S135" i="48"/>
  <c r="AD105" i="48"/>
  <c r="AD130" i="48" s="1"/>
  <c r="AA165" i="48"/>
  <c r="V111" i="48"/>
  <c r="AC137" i="48"/>
  <c r="X107" i="48"/>
  <c r="U163" i="48"/>
  <c r="U173" i="48" s="1"/>
  <c r="AF109" i="48"/>
  <c r="AA141" i="48"/>
  <c r="AA171" i="48" s="1"/>
  <c r="V103" i="48"/>
  <c r="S159" i="48"/>
  <c r="AD113" i="48"/>
  <c r="E151" i="48"/>
  <c r="P121" i="48"/>
  <c r="M149" i="48"/>
  <c r="H95" i="48"/>
  <c r="C155" i="48"/>
  <c r="N117" i="48"/>
  <c r="K145" i="48"/>
  <c r="F99" i="48"/>
  <c r="E136" i="48"/>
  <c r="P106" i="48"/>
  <c r="M166" i="48"/>
  <c r="H112" i="48"/>
  <c r="C140" i="48"/>
  <c r="N102" i="48"/>
  <c r="K162" i="48"/>
  <c r="F116" i="48"/>
  <c r="AC154" i="48"/>
  <c r="X124" i="48"/>
  <c r="U148" i="48"/>
  <c r="AF94" i="48"/>
  <c r="AF129" i="48" s="1"/>
  <c r="AA158" i="48"/>
  <c r="V120" i="48"/>
  <c r="V131" i="48" s="1"/>
  <c r="S144" i="48"/>
  <c r="AD98" i="48"/>
  <c r="Y138" i="48"/>
  <c r="AB108" i="48"/>
  <c r="S146" i="48"/>
  <c r="AD100" i="48"/>
  <c r="T110" i="48"/>
  <c r="AG164" i="48"/>
  <c r="AA156" i="48"/>
  <c r="V118" i="48"/>
  <c r="W142" i="48"/>
  <c r="Z104" i="48"/>
  <c r="U150" i="48"/>
  <c r="AF96" i="48"/>
  <c r="AE160" i="48"/>
  <c r="R114" i="48"/>
  <c r="AC152" i="48"/>
  <c r="X122" i="48"/>
  <c r="Q152" i="48"/>
  <c r="D122" i="48"/>
  <c r="D129" i="48" s="1"/>
  <c r="K160" i="48"/>
  <c r="K172" i="48" s="1"/>
  <c r="F114" i="48"/>
  <c r="I150" i="48"/>
  <c r="L96" i="48"/>
  <c r="C142" i="48"/>
  <c r="N104" i="48"/>
  <c r="O156" i="48"/>
  <c r="B118" i="48"/>
  <c r="I165" i="48"/>
  <c r="L111" i="48"/>
  <c r="P139" i="48"/>
  <c r="E101" i="48"/>
  <c r="AB150" i="48"/>
  <c r="Y96" i="48"/>
  <c r="AD142" i="48"/>
  <c r="S104" i="48"/>
  <c r="T152" i="48"/>
  <c r="AG122" i="48"/>
  <c r="V160" i="48"/>
  <c r="AA114" i="48"/>
  <c r="Z146" i="48"/>
  <c r="W100" i="48"/>
  <c r="AF138" i="48"/>
  <c r="U108" i="48"/>
  <c r="R156" i="48"/>
  <c r="AE118" i="48"/>
  <c r="X164" i="48"/>
  <c r="AC110" i="48"/>
  <c r="D164" i="48"/>
  <c r="D171" i="48" s="1"/>
  <c r="Q110" i="48"/>
  <c r="F156" i="48"/>
  <c r="K118" i="48"/>
  <c r="K130" i="48" s="1"/>
  <c r="L138" i="48"/>
  <c r="I108" i="48"/>
  <c r="N146" i="48"/>
  <c r="C100" i="48"/>
  <c r="B160" i="48"/>
  <c r="O114" i="48"/>
  <c r="H152" i="48"/>
  <c r="M122" i="48"/>
  <c r="J142" i="48"/>
  <c r="J173" i="48" s="1"/>
  <c r="G104" i="48"/>
  <c r="P150" i="48"/>
  <c r="E96" i="48"/>
  <c r="E128" i="48" s="1"/>
  <c r="D147" i="48"/>
  <c r="Q93" i="48"/>
  <c r="L153" i="48"/>
  <c r="I123" i="48"/>
  <c r="N161" i="48"/>
  <c r="C115" i="48"/>
  <c r="B143" i="48"/>
  <c r="O97" i="48"/>
  <c r="H135" i="48"/>
  <c r="M105" i="48"/>
  <c r="J157" i="48"/>
  <c r="G119" i="48"/>
  <c r="G129" i="48" s="1"/>
  <c r="P165" i="48"/>
  <c r="P172" i="48" s="1"/>
  <c r="E111" i="48"/>
  <c r="AB165" i="48"/>
  <c r="Y111" i="48"/>
  <c r="AD157" i="48"/>
  <c r="S119" i="48"/>
  <c r="T135" i="48"/>
  <c r="AG105" i="48"/>
  <c r="V143" i="48"/>
  <c r="AA97" i="48"/>
  <c r="Z161" i="48"/>
  <c r="W115" i="48"/>
  <c r="AF153" i="48"/>
  <c r="U123" i="48"/>
  <c r="R139" i="48"/>
  <c r="AE101" i="48"/>
  <c r="O140" i="48"/>
  <c r="B102" i="48"/>
  <c r="M148" i="48"/>
  <c r="H94" i="48"/>
  <c r="G162" i="48"/>
  <c r="J116" i="48"/>
  <c r="J129" i="48" s="1"/>
  <c r="E154" i="48"/>
  <c r="E172" i="48" s="1"/>
  <c r="P124" i="48"/>
  <c r="Q136" i="48"/>
  <c r="D106" i="48"/>
  <c r="D131" i="48" s="1"/>
  <c r="K144" i="48"/>
  <c r="K170" i="48" s="1"/>
  <c r="F98" i="48"/>
  <c r="I166" i="48"/>
  <c r="L112" i="48"/>
  <c r="C158" i="48"/>
  <c r="N120" i="48"/>
  <c r="W158" i="48"/>
  <c r="Z120" i="48"/>
  <c r="U166" i="48"/>
  <c r="AF112" i="48"/>
  <c r="AE144" i="48"/>
  <c r="R98" i="48"/>
  <c r="AC136" i="48"/>
  <c r="X106" i="48"/>
  <c r="Y154" i="48"/>
  <c r="AB124" i="48"/>
  <c r="S162" i="48"/>
  <c r="AD116" i="48"/>
  <c r="AG148" i="48"/>
  <c r="T94" i="48"/>
  <c r="AA140" i="48"/>
  <c r="V102" i="48"/>
  <c r="U149" i="48"/>
  <c r="AF95" i="48"/>
  <c r="AE159" i="48"/>
  <c r="R113" i="48"/>
  <c r="AC151" i="48"/>
  <c r="X121" i="48"/>
  <c r="Y137" i="48"/>
  <c r="AB107" i="48"/>
  <c r="S145" i="48"/>
  <c r="AD99" i="48"/>
  <c r="AG163" i="48"/>
  <c r="T109" i="48"/>
  <c r="AA155" i="48"/>
  <c r="V117" i="48"/>
  <c r="O155" i="48"/>
  <c r="B117" i="48"/>
  <c r="M163" i="48"/>
  <c r="H109" i="48"/>
  <c r="G145" i="48"/>
  <c r="G173" i="48" s="1"/>
  <c r="J99" i="48"/>
  <c r="E137" i="48"/>
  <c r="P107" i="48"/>
  <c r="P128" i="48" s="1"/>
  <c r="Q151" i="48"/>
  <c r="Q171" i="48" s="1"/>
  <c r="D121" i="48"/>
  <c r="K159" i="48"/>
  <c r="F113" i="48"/>
  <c r="F130" i="48" s="1"/>
  <c r="I149" i="48"/>
  <c r="L95" i="48"/>
  <c r="C141" i="48"/>
  <c r="N103" i="48"/>
  <c r="Z149" i="48"/>
  <c r="W95" i="48"/>
  <c r="R151" i="48"/>
  <c r="R170" i="48" s="1"/>
  <c r="AE121" i="48"/>
  <c r="X159" i="48"/>
  <c r="AC113" i="48"/>
  <c r="AC131" i="48" s="1"/>
  <c r="AB145" i="48"/>
  <c r="AB172" i="48" s="1"/>
  <c r="Y99" i="48"/>
  <c r="AD137" i="48"/>
  <c r="S107" i="48"/>
  <c r="S129" i="48" s="1"/>
  <c r="T155" i="48"/>
  <c r="AG117" i="48"/>
  <c r="V163" i="48"/>
  <c r="AA109" i="48"/>
  <c r="B163" i="48"/>
  <c r="O109" i="48"/>
  <c r="J137" i="48"/>
  <c r="G107" i="48"/>
  <c r="X144" i="48"/>
  <c r="X171" i="48" s="1"/>
  <c r="AC98" i="48"/>
  <c r="AD159" i="48"/>
  <c r="S113" i="48"/>
  <c r="AB151" i="48"/>
  <c r="Y121" i="48"/>
  <c r="V141" i="48"/>
  <c r="AA103" i="48"/>
  <c r="T149" i="48"/>
  <c r="AG95" i="48"/>
  <c r="AF163" i="48"/>
  <c r="U109" i="48"/>
  <c r="Z155" i="48"/>
  <c r="W117" i="48"/>
  <c r="X137" i="48"/>
  <c r="AC107" i="48"/>
  <c r="R145" i="48"/>
  <c r="AE99" i="48"/>
  <c r="F145" i="48"/>
  <c r="K99" i="48"/>
  <c r="K131" i="48" s="1"/>
  <c r="D137" i="48"/>
  <c r="D170" i="48" s="1"/>
  <c r="Q107" i="48"/>
  <c r="N155" i="48"/>
  <c r="C117" i="48"/>
  <c r="L163" i="48"/>
  <c r="I109" i="48"/>
  <c r="H149" i="48"/>
  <c r="M95" i="48"/>
  <c r="B141" i="48"/>
  <c r="O103" i="48"/>
  <c r="P151" i="48"/>
  <c r="E121" i="48"/>
  <c r="E129" i="48" s="1"/>
  <c r="J159" i="48"/>
  <c r="J172" i="48" s="1"/>
  <c r="G113" i="48"/>
  <c r="F162" i="48"/>
  <c r="F171" i="48" s="1"/>
  <c r="K116" i="48"/>
  <c r="D154" i="48"/>
  <c r="Q124" i="48"/>
  <c r="Q130" i="48" s="1"/>
  <c r="L148" i="48"/>
  <c r="I94" i="48"/>
  <c r="H166" i="48"/>
  <c r="M112" i="48"/>
  <c r="B158" i="48"/>
  <c r="O120" i="48"/>
  <c r="P136" i="48"/>
  <c r="P173" i="48" s="1"/>
  <c r="E106" i="48"/>
  <c r="J144" i="48"/>
  <c r="G98" i="48"/>
  <c r="G128" i="48" s="1"/>
  <c r="AD144" i="48"/>
  <c r="S98" i="48"/>
  <c r="AB136" i="48"/>
  <c r="Y106" i="48"/>
  <c r="V158" i="48"/>
  <c r="AA120" i="48"/>
  <c r="T166" i="48"/>
  <c r="AG112" i="48"/>
  <c r="AF148" i="48"/>
  <c r="U94" i="48"/>
  <c r="Z140" i="48"/>
  <c r="W102" i="48"/>
  <c r="AC124" i="48"/>
  <c r="X154" i="48"/>
  <c r="R162" i="48"/>
  <c r="AE116" i="48"/>
  <c r="B144" i="48"/>
  <c r="O98" i="48"/>
  <c r="H136" i="48"/>
  <c r="M106" i="48"/>
  <c r="J158" i="48"/>
  <c r="J171" i="48" s="1"/>
  <c r="G120" i="48"/>
  <c r="P166" i="48"/>
  <c r="E112" i="48"/>
  <c r="E130" i="48" s="1"/>
  <c r="D148" i="48"/>
  <c r="D173" i="48" s="1"/>
  <c r="Q94" i="48"/>
  <c r="F140" i="48"/>
  <c r="K102" i="48"/>
  <c r="K128" i="48" s="1"/>
  <c r="L154" i="48"/>
  <c r="I124" i="48"/>
  <c r="N162" i="48"/>
  <c r="C116" i="48"/>
  <c r="W116" i="48"/>
  <c r="Z162" i="48"/>
  <c r="AF154" i="48"/>
  <c r="U124" i="48"/>
  <c r="R140" i="48"/>
  <c r="AE102" i="48"/>
  <c r="X148" i="48"/>
  <c r="AC94" i="48"/>
  <c r="AB166" i="48"/>
  <c r="Y112" i="48"/>
  <c r="AD158" i="48"/>
  <c r="S120" i="48"/>
  <c r="T136" i="48"/>
  <c r="AG106" i="48"/>
  <c r="V144" i="48"/>
  <c r="AA98" i="48"/>
  <c r="Z145" i="48"/>
  <c r="W99" i="48"/>
  <c r="AF137" i="48"/>
  <c r="U107" i="48"/>
  <c r="R155" i="48"/>
  <c r="AE117" i="48"/>
  <c r="X163" i="48"/>
  <c r="AC109" i="48"/>
  <c r="AB149" i="48"/>
  <c r="Y95" i="48"/>
  <c r="AD141" i="48"/>
  <c r="S103" i="48"/>
  <c r="T151" i="48"/>
  <c r="AG121" i="48"/>
  <c r="V159" i="48"/>
  <c r="AA113" i="48"/>
  <c r="B159" i="48"/>
  <c r="O113" i="48"/>
  <c r="H151" i="48"/>
  <c r="M121" i="48"/>
  <c r="J141" i="48"/>
  <c r="G103" i="48"/>
  <c r="G131" i="48" s="1"/>
  <c r="P149" i="48"/>
  <c r="P170" i="48" s="1"/>
  <c r="E95" i="48"/>
  <c r="F155" i="48"/>
  <c r="F172" i="48" s="1"/>
  <c r="K117" i="48"/>
  <c r="L137" i="48"/>
  <c r="I107" i="48"/>
  <c r="N145" i="48"/>
  <c r="C99" i="48"/>
  <c r="W137" i="48"/>
  <c r="Z107" i="48"/>
  <c r="U145" i="48"/>
  <c r="AF99" i="48"/>
  <c r="AE163" i="48"/>
  <c r="R109" i="48"/>
  <c r="R128" i="48" s="1"/>
  <c r="AC155" i="48"/>
  <c r="AC173" i="48" s="1"/>
  <c r="X117" i="48"/>
  <c r="Y141" i="48"/>
  <c r="AB103" i="48"/>
  <c r="AB130" i="48" s="1"/>
  <c r="S149" i="48"/>
  <c r="S171" i="48" s="1"/>
  <c r="AD95" i="48"/>
  <c r="AG159" i="48"/>
  <c r="T113" i="48"/>
  <c r="AA151" i="48"/>
  <c r="V121" i="48"/>
  <c r="O151" i="48"/>
  <c r="B121" i="48"/>
  <c r="M159" i="48"/>
  <c r="H113" i="48"/>
  <c r="G149" i="48"/>
  <c r="J95" i="48"/>
  <c r="E141" i="48"/>
  <c r="P103" i="48"/>
  <c r="Q155" i="48"/>
  <c r="D117" i="48"/>
  <c r="K163" i="48"/>
  <c r="F109" i="48"/>
  <c r="I145" i="48"/>
  <c r="L99" i="48"/>
  <c r="C137" i="48"/>
  <c r="N107" i="48"/>
  <c r="O136" i="48"/>
  <c r="B106" i="48"/>
  <c r="M144" i="48"/>
  <c r="H98" i="48"/>
  <c r="E158" i="48"/>
  <c r="P120" i="48"/>
  <c r="Q140" i="48"/>
  <c r="D102" i="48"/>
  <c r="K148" i="48"/>
  <c r="F94" i="48"/>
  <c r="I162" i="48"/>
  <c r="L116" i="48"/>
  <c r="C154" i="48"/>
  <c r="N124" i="48"/>
  <c r="W154" i="48"/>
  <c r="Z124" i="48"/>
  <c r="U162" i="48"/>
  <c r="AF116" i="48"/>
  <c r="AE148" i="48"/>
  <c r="AE172" i="48" s="1"/>
  <c r="R94" i="48"/>
  <c r="AC140" i="48"/>
  <c r="X102" i="48"/>
  <c r="X129" i="48" s="1"/>
  <c r="Y158" i="48"/>
  <c r="Y170" i="48" s="1"/>
  <c r="AB120" i="48"/>
  <c r="S166" i="48"/>
  <c r="AD112" i="48"/>
  <c r="AD131" i="48" s="1"/>
  <c r="AG144" i="48"/>
  <c r="T98" i="48"/>
  <c r="AA136" i="48"/>
  <c r="V106" i="48"/>
  <c r="AE156" i="48"/>
  <c r="R118" i="48"/>
  <c r="AC164" i="48"/>
  <c r="X110" i="48"/>
  <c r="W146" i="48"/>
  <c r="Z100" i="48"/>
  <c r="Z129" i="48" s="1"/>
  <c r="U138" i="48"/>
  <c r="U172" i="48" s="1"/>
  <c r="AF108" i="48"/>
  <c r="AG152" i="48"/>
  <c r="T122" i="48"/>
  <c r="T131" i="48" s="1"/>
  <c r="AA160" i="48"/>
  <c r="AA170" i="48" s="1"/>
  <c r="V114" i="48"/>
  <c r="Y150" i="48"/>
  <c r="AB96" i="48"/>
  <c r="S142" i="48"/>
  <c r="AD104" i="48"/>
  <c r="G142" i="48"/>
  <c r="J104" i="48"/>
  <c r="E150" i="48"/>
  <c r="P96" i="48"/>
  <c r="O160" i="48"/>
  <c r="B114" i="48"/>
  <c r="I138" i="48"/>
  <c r="L108" i="48"/>
  <c r="C146" i="48"/>
  <c r="N100" i="48"/>
  <c r="Q164" i="48"/>
  <c r="D110" i="48"/>
  <c r="K156" i="48"/>
  <c r="F118" i="48"/>
  <c r="G157" i="48"/>
  <c r="J119" i="48"/>
  <c r="E165" i="48"/>
  <c r="P111" i="48"/>
  <c r="O143" i="48"/>
  <c r="B97" i="48"/>
  <c r="M135" i="48"/>
  <c r="H105" i="48"/>
  <c r="I153" i="48"/>
  <c r="L123" i="48"/>
  <c r="C161" i="48"/>
  <c r="N115" i="48"/>
  <c r="Q147" i="48"/>
  <c r="D93" i="48"/>
  <c r="F101" i="48"/>
  <c r="K139" i="48"/>
  <c r="AE139" i="48"/>
  <c r="R101" i="48"/>
  <c r="AC147" i="48"/>
  <c r="W161" i="48"/>
  <c r="W173" i="48" s="1"/>
  <c r="Z115" i="48"/>
  <c r="U153" i="48"/>
  <c r="AF123" i="48"/>
  <c r="AF128" i="48" s="1"/>
  <c r="AG135" i="48"/>
  <c r="AG171" i="48" s="1"/>
  <c r="T105" i="48"/>
  <c r="AA143" i="48"/>
  <c r="V97" i="48"/>
  <c r="V130" i="48" s="1"/>
  <c r="Y165" i="48"/>
  <c r="AB111" i="48"/>
  <c r="G153" i="48"/>
  <c r="J123" i="48"/>
  <c r="E161" i="48"/>
  <c r="P115" i="48"/>
  <c r="M139" i="48"/>
  <c r="M173" i="48" s="1"/>
  <c r="H101" i="48"/>
  <c r="I157" i="48"/>
  <c r="L119" i="48"/>
  <c r="L130" i="48" s="1"/>
  <c r="C165" i="48"/>
  <c r="C171" i="48" s="1"/>
  <c r="N111" i="48"/>
  <c r="Q143" i="48"/>
  <c r="D97" i="48"/>
  <c r="K135" i="48"/>
  <c r="F105" i="48"/>
  <c r="AE135" i="48"/>
  <c r="R105" i="48"/>
  <c r="AC143" i="48"/>
  <c r="X97" i="48"/>
  <c r="W165" i="48"/>
  <c r="Z111" i="48"/>
  <c r="U157" i="48"/>
  <c r="AF119" i="48"/>
  <c r="AG139" i="48"/>
  <c r="T101" i="48"/>
  <c r="AA147" i="48"/>
  <c r="Y161" i="48"/>
  <c r="AB115" i="48"/>
  <c r="S153" i="48"/>
  <c r="AD123" i="48"/>
  <c r="AE152" i="48"/>
  <c r="R122" i="48"/>
  <c r="AC160" i="48"/>
  <c r="X114" i="48"/>
  <c r="W150" i="48"/>
  <c r="Z96" i="48"/>
  <c r="U142" i="48"/>
  <c r="AF104" i="48"/>
  <c r="AG156" i="48"/>
  <c r="T118" i="48"/>
  <c r="AA164" i="48"/>
  <c r="V110" i="48"/>
  <c r="Y146" i="48"/>
  <c r="AB100" i="48"/>
  <c r="S138" i="48"/>
  <c r="AD108" i="48"/>
  <c r="G138" i="48"/>
  <c r="J108" i="48"/>
  <c r="E146" i="48"/>
  <c r="P100" i="48"/>
  <c r="O164" i="48"/>
  <c r="O172" i="48" s="1"/>
  <c r="B110" i="48"/>
  <c r="M156" i="48"/>
  <c r="H118" i="48"/>
  <c r="H129" i="48" s="1"/>
  <c r="I142" i="48"/>
  <c r="I170" i="48" s="1"/>
  <c r="L104" i="48"/>
  <c r="C150" i="48"/>
  <c r="N96" i="48"/>
  <c r="N131" i="48" s="1"/>
  <c r="Q160" i="48"/>
  <c r="D114" i="48"/>
  <c r="K152" i="48"/>
  <c r="F122" i="48"/>
  <c r="AA138" i="48"/>
  <c r="V108" i="48"/>
  <c r="AG146" i="48"/>
  <c r="T100" i="48"/>
  <c r="S164" i="48"/>
  <c r="AD110" i="48"/>
  <c r="Y156" i="48"/>
  <c r="AB118" i="48"/>
  <c r="AC142" i="48"/>
  <c r="X104" i="48"/>
  <c r="AE150" i="48"/>
  <c r="R96" i="48"/>
  <c r="U160" i="48"/>
  <c r="AF114" i="48"/>
  <c r="W152" i="48"/>
  <c r="Z122" i="48"/>
  <c r="C152" i="48"/>
  <c r="C172" i="48" s="1"/>
  <c r="N122" i="48"/>
  <c r="I160" i="48"/>
  <c r="L114" i="48"/>
  <c r="L129" i="48" s="1"/>
  <c r="K150" i="48"/>
  <c r="F96" i="48"/>
  <c r="Q142" i="48"/>
  <c r="D104" i="48"/>
  <c r="E156" i="48"/>
  <c r="P118" i="48"/>
  <c r="G164" i="48"/>
  <c r="J110" i="48"/>
  <c r="M146" i="48"/>
  <c r="M170" i="48" s="1"/>
  <c r="H100" i="48"/>
  <c r="O138" i="48"/>
  <c r="B108" i="48"/>
  <c r="C135" i="48"/>
  <c r="N105" i="48"/>
  <c r="N128" i="48" s="1"/>
  <c r="I143" i="48"/>
  <c r="I173" i="48" s="1"/>
  <c r="L97" i="48"/>
  <c r="K165" i="48"/>
  <c r="F111" i="48"/>
  <c r="Q157" i="48"/>
  <c r="D119" i="48"/>
  <c r="E139" i="48"/>
  <c r="P101" i="48"/>
  <c r="G147" i="48"/>
  <c r="J93" i="48"/>
  <c r="M161" i="48"/>
  <c r="H115" i="48"/>
  <c r="H130" i="48" s="1"/>
  <c r="O153" i="48"/>
  <c r="O171" i="48" s="1"/>
  <c r="B123" i="48"/>
  <c r="AA153" i="48"/>
  <c r="V123" i="48"/>
  <c r="AG161" i="48"/>
  <c r="T115" i="48"/>
  <c r="S147" i="48"/>
  <c r="Y139" i="48"/>
  <c r="AB101" i="48"/>
  <c r="AC157" i="48"/>
  <c r="X119" i="48"/>
  <c r="AE165" i="48"/>
  <c r="R111" i="48"/>
  <c r="U143" i="48"/>
  <c r="AF97" i="48"/>
  <c r="W135" i="48"/>
  <c r="Z105" i="48"/>
  <c r="N143" i="48"/>
  <c r="C97" i="48"/>
  <c r="L135" i="48"/>
  <c r="I105" i="48"/>
  <c r="F157" i="48"/>
  <c r="K119" i="48"/>
  <c r="D165" i="48"/>
  <c r="Q111" i="48"/>
  <c r="P147" i="48"/>
  <c r="E93" i="48"/>
  <c r="J139" i="48"/>
  <c r="G101" i="48"/>
  <c r="H153" i="48"/>
  <c r="M123" i="48"/>
  <c r="B161" i="48"/>
  <c r="O115" i="48"/>
  <c r="V161" i="48"/>
  <c r="AA115" i="48"/>
  <c r="AA131" i="48" s="1"/>
  <c r="T153" i="48"/>
  <c r="T170" i="48" s="1"/>
  <c r="AG123" i="48"/>
  <c r="AD139" i="48"/>
  <c r="S101" i="48"/>
  <c r="AB147" i="48"/>
  <c r="X165" i="48"/>
  <c r="AC111" i="48"/>
  <c r="R157" i="48"/>
  <c r="AE119" i="48"/>
  <c r="AF135" i="48"/>
  <c r="U105" i="48"/>
  <c r="U129" i="48" s="1"/>
  <c r="Z143" i="48"/>
  <c r="Z172" i="48" s="1"/>
  <c r="W97" i="48"/>
  <c r="AA100" i="48"/>
  <c r="V146" i="48"/>
  <c r="V171" i="48" s="1"/>
  <c r="T138" i="48"/>
  <c r="AG108" i="48"/>
  <c r="AG130" i="48" s="1"/>
  <c r="AD156" i="48"/>
  <c r="S118" i="48"/>
  <c r="AB164" i="48"/>
  <c r="Y110" i="48"/>
  <c r="X150" i="48"/>
  <c r="AC96" i="48"/>
  <c r="R142" i="48"/>
  <c r="AE104" i="48"/>
  <c r="AF152" i="48"/>
  <c r="AF173" i="48" s="1"/>
  <c r="U122" i="48"/>
  <c r="Z160" i="48"/>
  <c r="W114" i="48"/>
  <c r="W128" i="48" s="1"/>
  <c r="N160" i="48"/>
  <c r="C114" i="48"/>
  <c r="L152" i="48"/>
  <c r="I122" i="48"/>
  <c r="F142" i="48"/>
  <c r="K104" i="48"/>
  <c r="D150" i="48"/>
  <c r="Q96" i="48"/>
  <c r="P164" i="48"/>
  <c r="E110" i="48"/>
  <c r="J156" i="48"/>
  <c r="G118" i="48"/>
  <c r="H138" i="48"/>
  <c r="M108" i="48"/>
  <c r="B146" i="48"/>
  <c r="O100" i="48"/>
  <c r="F166" i="48"/>
  <c r="K112" i="48"/>
  <c r="D158" i="48"/>
  <c r="Q120" i="48"/>
  <c r="N136" i="48"/>
  <c r="C106" i="48"/>
  <c r="L144" i="48"/>
  <c r="I98" i="48"/>
  <c r="H162" i="48"/>
  <c r="M116" i="48"/>
  <c r="B154" i="48"/>
  <c r="O124" i="48"/>
  <c r="P140" i="48"/>
  <c r="E102" i="48"/>
  <c r="J148" i="48"/>
  <c r="G94" i="48"/>
  <c r="AD148" i="48"/>
  <c r="S94" i="48"/>
  <c r="S130" i="48" s="1"/>
  <c r="AB140" i="48"/>
  <c r="AB171" i="48" s="1"/>
  <c r="Y102" i="48"/>
  <c r="V154" i="48"/>
  <c r="AA124" i="48"/>
  <c r="T162" i="48"/>
  <c r="AG116" i="48"/>
  <c r="AF144" i="48"/>
  <c r="U98" i="48"/>
  <c r="Z136" i="48"/>
  <c r="W106" i="48"/>
  <c r="X158" i="48"/>
  <c r="AC120" i="48"/>
  <c r="AC128" i="48" s="1"/>
  <c r="R166" i="48"/>
  <c r="R173" i="48" s="1"/>
  <c r="AE112" i="48"/>
  <c r="AD163" i="48"/>
  <c r="AD170" i="48" s="1"/>
  <c r="S109" i="48"/>
  <c r="AB155" i="48"/>
  <c r="Y117" i="48"/>
  <c r="Y131" i="48" s="1"/>
  <c r="V137" i="48"/>
  <c r="AA107" i="48"/>
  <c r="T145" i="48"/>
  <c r="AG99" i="48"/>
  <c r="AF159" i="48"/>
  <c r="U113" i="48"/>
  <c r="Z151" i="48"/>
  <c r="W121" i="48"/>
  <c r="X141" i="48"/>
  <c r="X172" i="48" s="1"/>
  <c r="AC103" i="48"/>
  <c r="R149" i="48"/>
  <c r="AE95" i="48"/>
  <c r="AE129" i="48" s="1"/>
  <c r="F149" i="48"/>
  <c r="K95" i="48"/>
  <c r="D141" i="48"/>
  <c r="Q103" i="48"/>
  <c r="N151" i="48"/>
  <c r="C121" i="48"/>
  <c r="L159" i="48"/>
  <c r="I113" i="48"/>
  <c r="H145" i="48"/>
  <c r="M99" i="48"/>
  <c r="B137" i="48"/>
  <c r="O107" i="48"/>
  <c r="P155" i="48"/>
  <c r="E117" i="48"/>
  <c r="G109" i="48"/>
  <c r="J163" i="48"/>
  <c r="AH171" i="51"/>
  <c r="AI130" i="51"/>
  <c r="AI88" i="51"/>
  <c r="AH130" i="51"/>
  <c r="AJ170" i="51"/>
  <c r="AI170" i="51"/>
  <c r="AH170" i="51"/>
  <c r="AJ87" i="51"/>
  <c r="AI87" i="51"/>
  <c r="AH87" i="51"/>
  <c r="AJ130" i="51"/>
  <c r="AJ86" i="51"/>
  <c r="AI86" i="51"/>
  <c r="AH86" i="51"/>
  <c r="AH88" i="51"/>
  <c r="AJ173" i="51"/>
  <c r="AI173" i="51"/>
  <c r="AH173" i="51"/>
  <c r="AH45" i="51"/>
  <c r="AI45" i="51"/>
  <c r="AJ45" i="51"/>
  <c r="AI129" i="51"/>
  <c r="AH129" i="51"/>
  <c r="AJ129" i="51"/>
  <c r="AH172" i="51"/>
  <c r="AI172" i="51"/>
  <c r="AJ172" i="51"/>
  <c r="AH44" i="51"/>
  <c r="AJ44" i="51"/>
  <c r="AI44" i="51"/>
  <c r="K15" i="48"/>
  <c r="K47" i="48" s="1"/>
  <c r="F61" i="48"/>
  <c r="Q23" i="48"/>
  <c r="D53" i="48"/>
  <c r="D86" i="48" s="1"/>
  <c r="E37" i="48"/>
  <c r="E45" i="48" s="1"/>
  <c r="P67" i="48"/>
  <c r="G29" i="48"/>
  <c r="J75" i="48"/>
  <c r="J88" i="48" s="1"/>
  <c r="M11" i="48"/>
  <c r="H65" i="48"/>
  <c r="O19" i="48"/>
  <c r="B57" i="48"/>
  <c r="C18" i="48"/>
  <c r="N56" i="48"/>
  <c r="I10" i="48"/>
  <c r="L64" i="48"/>
  <c r="K32" i="48"/>
  <c r="F78" i="48"/>
  <c r="F87" i="48" s="1"/>
  <c r="Q40" i="48"/>
  <c r="Q46" i="48" s="1"/>
  <c r="D70" i="48"/>
  <c r="E22" i="48"/>
  <c r="P52" i="48"/>
  <c r="P89" i="48" s="1"/>
  <c r="G14" i="48"/>
  <c r="G44" i="48" s="1"/>
  <c r="J60" i="48"/>
  <c r="M28" i="48"/>
  <c r="H82" i="48"/>
  <c r="O36" i="48"/>
  <c r="B74" i="48"/>
  <c r="AA36" i="48"/>
  <c r="V74" i="48"/>
  <c r="AG28" i="48"/>
  <c r="T82" i="48"/>
  <c r="S14" i="48"/>
  <c r="AD60" i="48"/>
  <c r="Y22" i="48"/>
  <c r="AB52" i="48"/>
  <c r="AC40" i="48"/>
  <c r="X70" i="48"/>
  <c r="AE32" i="48"/>
  <c r="R78" i="48"/>
  <c r="U10" i="48"/>
  <c r="AF64" i="48"/>
  <c r="W18" i="48"/>
  <c r="Z56" i="48"/>
  <c r="G36" i="48"/>
  <c r="J74" i="48"/>
  <c r="J87" i="48" s="1"/>
  <c r="E28" i="48"/>
  <c r="E46" i="48" s="1"/>
  <c r="P82" i="48"/>
  <c r="O14" i="48"/>
  <c r="B60" i="48"/>
  <c r="M22" i="48"/>
  <c r="H52" i="48"/>
  <c r="I40" i="48"/>
  <c r="L70" i="48"/>
  <c r="C32" i="48"/>
  <c r="N78" i="48"/>
  <c r="Q10" i="48"/>
  <c r="D64" i="48"/>
  <c r="D89" i="48" s="1"/>
  <c r="K18" i="48"/>
  <c r="K44" i="48" s="1"/>
  <c r="F56" i="48"/>
  <c r="AE18" i="48"/>
  <c r="R56" i="48"/>
  <c r="AC10" i="48"/>
  <c r="X64" i="48"/>
  <c r="W32" i="48"/>
  <c r="Z78" i="48"/>
  <c r="U40" i="48"/>
  <c r="AF70" i="48"/>
  <c r="AG22" i="48"/>
  <c r="T52" i="48"/>
  <c r="AA14" i="48"/>
  <c r="V60" i="48"/>
  <c r="Y28" i="48"/>
  <c r="AB82" i="48"/>
  <c r="S36" i="48"/>
  <c r="AD74" i="48"/>
  <c r="AE33" i="48"/>
  <c r="R71" i="48"/>
  <c r="AC25" i="48"/>
  <c r="X79" i="48"/>
  <c r="W15" i="48"/>
  <c r="Z61" i="48"/>
  <c r="U23" i="48"/>
  <c r="AF53" i="48"/>
  <c r="AG37" i="48"/>
  <c r="T67" i="48"/>
  <c r="AA29" i="48"/>
  <c r="V75" i="48"/>
  <c r="Y11" i="48"/>
  <c r="AB65" i="48"/>
  <c r="S19" i="48"/>
  <c r="AD57" i="48"/>
  <c r="G19" i="48"/>
  <c r="G47" i="48" s="1"/>
  <c r="J57" i="48"/>
  <c r="E11" i="48"/>
  <c r="P65" i="48"/>
  <c r="P86" i="48" s="1"/>
  <c r="O29" i="48"/>
  <c r="B75" i="48"/>
  <c r="M37" i="48"/>
  <c r="H67" i="48"/>
  <c r="I23" i="48"/>
  <c r="L53" i="48"/>
  <c r="C15" i="48"/>
  <c r="N61" i="48"/>
  <c r="Q25" i="48"/>
  <c r="Q45" i="48" s="1"/>
  <c r="D79" i="48"/>
  <c r="K33" i="48"/>
  <c r="F71" i="48"/>
  <c r="F88" i="48" s="1"/>
  <c r="R25" i="48"/>
  <c r="R44" i="48" s="1"/>
  <c r="AE79" i="48"/>
  <c r="X33" i="48"/>
  <c r="AC71" i="48"/>
  <c r="AC89" i="48" s="1"/>
  <c r="Z23" i="48"/>
  <c r="W53" i="48"/>
  <c r="AF15" i="48"/>
  <c r="U61" i="48"/>
  <c r="T29" i="48"/>
  <c r="AG75" i="48"/>
  <c r="V37" i="48"/>
  <c r="AA67" i="48"/>
  <c r="AB19" i="48"/>
  <c r="AB46" i="48" s="1"/>
  <c r="Y57" i="48"/>
  <c r="AD11" i="48"/>
  <c r="S65" i="48"/>
  <c r="S87" i="48" s="1"/>
  <c r="J11" i="48"/>
  <c r="G65" i="48"/>
  <c r="P19" i="48"/>
  <c r="E57" i="48"/>
  <c r="B37" i="48"/>
  <c r="O67" i="48"/>
  <c r="H29" i="48"/>
  <c r="M75" i="48"/>
  <c r="L15" i="48"/>
  <c r="I61" i="48"/>
  <c r="N23" i="48"/>
  <c r="C53" i="48"/>
  <c r="D33" i="48"/>
  <c r="Q71" i="48"/>
  <c r="F25" i="48"/>
  <c r="K79" i="48"/>
  <c r="J28" i="48"/>
  <c r="G82" i="48"/>
  <c r="P36" i="48"/>
  <c r="E74" i="48"/>
  <c r="B22" i="48"/>
  <c r="O52" i="48"/>
  <c r="H14" i="48"/>
  <c r="M60" i="48"/>
  <c r="L32" i="48"/>
  <c r="I78" i="48"/>
  <c r="N40" i="48"/>
  <c r="C70" i="48"/>
  <c r="D18" i="48"/>
  <c r="Q56" i="48"/>
  <c r="F10" i="48"/>
  <c r="K64" i="48"/>
  <c r="R10" i="48"/>
  <c r="AE64" i="48"/>
  <c r="AE88" i="48" s="1"/>
  <c r="X18" i="48"/>
  <c r="X45" i="48" s="1"/>
  <c r="AC56" i="48"/>
  <c r="Z40" i="48"/>
  <c r="W70" i="48"/>
  <c r="AF32" i="48"/>
  <c r="U78" i="48"/>
  <c r="T14" i="48"/>
  <c r="AG60" i="48"/>
  <c r="V22" i="48"/>
  <c r="AA52" i="48"/>
  <c r="AB36" i="48"/>
  <c r="Y74" i="48"/>
  <c r="Y86" i="48" s="1"/>
  <c r="AD28" i="48"/>
  <c r="AD47" i="48" s="1"/>
  <c r="S82" i="48"/>
  <c r="Z16" i="48"/>
  <c r="Z45" i="48" s="1"/>
  <c r="W62" i="48"/>
  <c r="AF24" i="48"/>
  <c r="U54" i="48"/>
  <c r="U88" i="48" s="1"/>
  <c r="R34" i="48"/>
  <c r="AE72" i="48"/>
  <c r="X26" i="48"/>
  <c r="AC80" i="48"/>
  <c r="AB12" i="48"/>
  <c r="Y66" i="48"/>
  <c r="AD20" i="48"/>
  <c r="S58" i="48"/>
  <c r="T38" i="48"/>
  <c r="T47" i="48" s="1"/>
  <c r="AG68" i="48"/>
  <c r="V30" i="48"/>
  <c r="AA76" i="48"/>
  <c r="AA86" i="48" s="1"/>
  <c r="B30" i="48"/>
  <c r="O76" i="48"/>
  <c r="H38" i="48"/>
  <c r="M68" i="48"/>
  <c r="J20" i="48"/>
  <c r="G58" i="48"/>
  <c r="P12" i="48"/>
  <c r="E66" i="48"/>
  <c r="D26" i="48"/>
  <c r="Q80" i="48"/>
  <c r="F34" i="48"/>
  <c r="K72" i="48"/>
  <c r="L24" i="48"/>
  <c r="I54" i="48"/>
  <c r="N16" i="48"/>
  <c r="C62" i="48"/>
  <c r="B13" i="48"/>
  <c r="O59" i="48"/>
  <c r="H21" i="48"/>
  <c r="M51" i="48"/>
  <c r="J35" i="48"/>
  <c r="G73" i="48"/>
  <c r="P27" i="48"/>
  <c r="E81" i="48"/>
  <c r="D9" i="48"/>
  <c r="Q63" i="48"/>
  <c r="F17" i="48"/>
  <c r="K55" i="48"/>
  <c r="L39" i="48"/>
  <c r="I69" i="48"/>
  <c r="N31" i="48"/>
  <c r="C77" i="48"/>
  <c r="Z31" i="48"/>
  <c r="W77" i="48"/>
  <c r="W89" i="48" s="1"/>
  <c r="AF39" i="48"/>
  <c r="AF44" i="48" s="1"/>
  <c r="U69" i="48"/>
  <c r="R17" i="48"/>
  <c r="AE55" i="48"/>
  <c r="X9" i="48"/>
  <c r="AC63" i="48"/>
  <c r="AB27" i="48"/>
  <c r="Y81" i="48"/>
  <c r="AD35" i="48"/>
  <c r="S73" i="48"/>
  <c r="T21" i="48"/>
  <c r="AG51" i="48"/>
  <c r="V13" i="48"/>
  <c r="V46" i="48" s="1"/>
  <c r="AA59" i="48"/>
  <c r="O63" i="48"/>
  <c r="H17" i="48"/>
  <c r="M55" i="48"/>
  <c r="M89" i="48" s="1"/>
  <c r="J39" i="48"/>
  <c r="G69" i="48"/>
  <c r="P31" i="48"/>
  <c r="E77" i="48"/>
  <c r="D13" i="48"/>
  <c r="Q59" i="48"/>
  <c r="F21" i="48"/>
  <c r="K51" i="48"/>
  <c r="L35" i="48"/>
  <c r="L46" i="48" s="1"/>
  <c r="I73" i="48"/>
  <c r="N27" i="48"/>
  <c r="C81" i="48"/>
  <c r="C87" i="48" s="1"/>
  <c r="Z27" i="48"/>
  <c r="W81" i="48"/>
  <c r="AF35" i="48"/>
  <c r="U73" i="48"/>
  <c r="R21" i="48"/>
  <c r="AE51" i="48"/>
  <c r="X13" i="48"/>
  <c r="AC59" i="48"/>
  <c r="AB31" i="48"/>
  <c r="Y77" i="48"/>
  <c r="AD39" i="48"/>
  <c r="S69" i="48"/>
  <c r="T17" i="48"/>
  <c r="AG55" i="48"/>
  <c r="K11" i="48"/>
  <c r="F65" i="48"/>
  <c r="O21" i="48"/>
  <c r="M13" i="48"/>
  <c r="M47" i="48" s="1"/>
  <c r="H59" i="48"/>
  <c r="G27" i="48"/>
  <c r="J81" i="48"/>
  <c r="E35" i="48"/>
  <c r="P73" i="48"/>
  <c r="Q17" i="48"/>
  <c r="D55" i="48"/>
  <c r="K9" i="48"/>
  <c r="F63" i="48"/>
  <c r="I31" i="48"/>
  <c r="L77" i="48"/>
  <c r="L88" i="48" s="1"/>
  <c r="C39" i="48"/>
  <c r="C45" i="48" s="1"/>
  <c r="N69" i="48"/>
  <c r="W39" i="48"/>
  <c r="Z69" i="48"/>
  <c r="U31" i="48"/>
  <c r="AF77" i="48"/>
  <c r="V15" i="48"/>
  <c r="AA61" i="48"/>
  <c r="T23" i="48"/>
  <c r="AG53" i="48"/>
  <c r="AD33" i="48"/>
  <c r="S71" i="48"/>
  <c r="AB25" i="48"/>
  <c r="Y79" i="48"/>
  <c r="X11" i="48"/>
  <c r="AC65" i="48"/>
  <c r="R19" i="48"/>
  <c r="AE57" i="48"/>
  <c r="AF37" i="48"/>
  <c r="U67" i="48"/>
  <c r="Z29" i="48"/>
  <c r="W75" i="48"/>
  <c r="N29" i="48"/>
  <c r="C75" i="48"/>
  <c r="L37" i="48"/>
  <c r="I67" i="48"/>
  <c r="AE9" i="48"/>
  <c r="R63" i="48"/>
  <c r="AC17" i="48"/>
  <c r="X55" i="48"/>
  <c r="Y35" i="48"/>
  <c r="AB73" i="48"/>
  <c r="S27" i="48"/>
  <c r="AD81" i="48"/>
  <c r="AG13" i="48"/>
  <c r="T59" i="48"/>
  <c r="AA21" i="48"/>
  <c r="V51" i="48"/>
  <c r="W24" i="48"/>
  <c r="Z54" i="48"/>
  <c r="U16" i="48"/>
  <c r="AF62" i="48"/>
  <c r="AE26" i="48"/>
  <c r="R80" i="48"/>
  <c r="AC34" i="48"/>
  <c r="X72" i="48"/>
  <c r="Y20" i="48"/>
  <c r="AB58" i="48"/>
  <c r="S12" i="48"/>
  <c r="AD66" i="48"/>
  <c r="AG30" i="48"/>
  <c r="T76" i="48"/>
  <c r="AA38" i="48"/>
  <c r="V68" i="48"/>
  <c r="O38" i="48"/>
  <c r="O46" i="48" s="1"/>
  <c r="B68" i="48"/>
  <c r="M30" i="48"/>
  <c r="H76" i="48"/>
  <c r="H87" i="48" s="1"/>
  <c r="G12" i="48"/>
  <c r="J66" i="48"/>
  <c r="E20" i="48"/>
  <c r="P58" i="48"/>
  <c r="Q34" i="48"/>
  <c r="D72" i="48"/>
  <c r="K26" i="48"/>
  <c r="F80" i="48"/>
  <c r="I16" i="48"/>
  <c r="I44" i="48" s="1"/>
  <c r="L62" i="48"/>
  <c r="C24" i="48"/>
  <c r="N54" i="48"/>
  <c r="N89" i="48" s="1"/>
  <c r="AB15" i="48"/>
  <c r="Y61" i="48"/>
  <c r="AD23" i="48"/>
  <c r="S53" i="48"/>
  <c r="T33" i="48"/>
  <c r="AG71" i="48"/>
  <c r="V25" i="48"/>
  <c r="AA79" i="48"/>
  <c r="Z11" i="48"/>
  <c r="W65" i="48"/>
  <c r="AF19" i="48"/>
  <c r="U57" i="48"/>
  <c r="R37" i="48"/>
  <c r="AE67" i="48"/>
  <c r="X29" i="48"/>
  <c r="AC75" i="48"/>
  <c r="D29" i="48"/>
  <c r="Q75" i="48"/>
  <c r="F37" i="48"/>
  <c r="K67" i="48"/>
  <c r="L19" i="48"/>
  <c r="L44" i="48" s="1"/>
  <c r="I57" i="48"/>
  <c r="N11" i="48"/>
  <c r="C65" i="48"/>
  <c r="C89" i="48" s="1"/>
  <c r="B25" i="48"/>
  <c r="B46" i="48" s="1"/>
  <c r="O79" i="48"/>
  <c r="H33" i="48"/>
  <c r="M71" i="48"/>
  <c r="M87" i="48" s="1"/>
  <c r="P15" i="48"/>
  <c r="E61" i="48"/>
  <c r="D14" i="48"/>
  <c r="Q60" i="48"/>
  <c r="F22" i="48"/>
  <c r="K52" i="48"/>
  <c r="L36" i="48"/>
  <c r="I74" i="48"/>
  <c r="I88" i="48" s="1"/>
  <c r="N28" i="48"/>
  <c r="N45" i="48" s="1"/>
  <c r="C82" i="48"/>
  <c r="B10" i="48"/>
  <c r="O64" i="48"/>
  <c r="O86" i="48" s="1"/>
  <c r="H18" i="48"/>
  <c r="H47" i="48" s="1"/>
  <c r="M56" i="48"/>
  <c r="J40" i="48"/>
  <c r="G70" i="48"/>
  <c r="P32" i="48"/>
  <c r="E78" i="48"/>
  <c r="AB32" i="48"/>
  <c r="Y78" i="48"/>
  <c r="AD40" i="48"/>
  <c r="S70" i="48"/>
  <c r="T18" i="48"/>
  <c r="AG56" i="48"/>
  <c r="V10" i="48"/>
  <c r="AA64" i="48"/>
  <c r="Z28" i="48"/>
  <c r="W82" i="48"/>
  <c r="AF36" i="48"/>
  <c r="U74" i="48"/>
  <c r="R22" i="48"/>
  <c r="AE52" i="48"/>
  <c r="X14" i="48"/>
  <c r="AC60" i="48"/>
  <c r="Q22" i="48"/>
  <c r="D52" i="48"/>
  <c r="K14" i="48"/>
  <c r="F60" i="48"/>
  <c r="I28" i="48"/>
  <c r="L82" i="48"/>
  <c r="C36" i="48"/>
  <c r="N74" i="48"/>
  <c r="O18" i="48"/>
  <c r="B56" i="48"/>
  <c r="M10" i="48"/>
  <c r="H64" i="48"/>
  <c r="G32" i="48"/>
  <c r="J78" i="48"/>
  <c r="E40" i="48"/>
  <c r="P70" i="48"/>
  <c r="Y40" i="48"/>
  <c r="AB70" i="48"/>
  <c r="S32" i="48"/>
  <c r="AD78" i="48"/>
  <c r="AG10" i="48"/>
  <c r="T64" i="48"/>
  <c r="T87" i="48" s="1"/>
  <c r="AA18" i="48"/>
  <c r="AA46" i="48" s="1"/>
  <c r="V56" i="48"/>
  <c r="W36" i="48"/>
  <c r="Z74" i="48"/>
  <c r="Z89" i="48" s="1"/>
  <c r="U28" i="48"/>
  <c r="U44" i="48" s="1"/>
  <c r="AF82" i="48"/>
  <c r="AE14" i="48"/>
  <c r="R60" i="48"/>
  <c r="AC22" i="48"/>
  <c r="X52" i="48"/>
  <c r="Y23" i="48"/>
  <c r="AB53" i="48"/>
  <c r="S15" i="48"/>
  <c r="AD61" i="48"/>
  <c r="AG25" i="48"/>
  <c r="AG47" i="48" s="1"/>
  <c r="T79" i="48"/>
  <c r="AA33" i="48"/>
  <c r="V71" i="48"/>
  <c r="V86" i="48" s="1"/>
  <c r="W19" i="48"/>
  <c r="W45" i="48" s="1"/>
  <c r="Z57" i="48"/>
  <c r="U11" i="48"/>
  <c r="AF65" i="48"/>
  <c r="AF88" i="48" s="1"/>
  <c r="AE29" i="48"/>
  <c r="R75" i="48"/>
  <c r="AC37" i="48"/>
  <c r="X67" i="48"/>
  <c r="Q37" i="48"/>
  <c r="D67" i="48"/>
  <c r="K29" i="48"/>
  <c r="F75" i="48"/>
  <c r="I11" i="48"/>
  <c r="L65" i="48"/>
  <c r="C19" i="48"/>
  <c r="N57" i="48"/>
  <c r="O33" i="48"/>
  <c r="B71" i="48"/>
  <c r="M25" i="48"/>
  <c r="H79" i="48"/>
  <c r="G15" i="48"/>
  <c r="J61" i="48"/>
  <c r="E23" i="48"/>
  <c r="P53" i="48"/>
  <c r="I35" i="48"/>
  <c r="L73" i="48"/>
  <c r="C27" i="48"/>
  <c r="N81" i="48"/>
  <c r="Q13" i="48"/>
  <c r="D59" i="48"/>
  <c r="K21" i="48"/>
  <c r="F51" i="48"/>
  <c r="G39" i="48"/>
  <c r="J69" i="48"/>
  <c r="E31" i="48"/>
  <c r="P77" i="48"/>
  <c r="O9" i="48"/>
  <c r="B63" i="48"/>
  <c r="M17" i="48"/>
  <c r="H55" i="48"/>
  <c r="AG17" i="48"/>
  <c r="T55" i="48"/>
  <c r="AA9" i="48"/>
  <c r="V63" i="48"/>
  <c r="Y31" i="48"/>
  <c r="AB77" i="48"/>
  <c r="AB86" i="48" s="1"/>
  <c r="S39" i="48"/>
  <c r="S47" i="48" s="1"/>
  <c r="AD69" i="48"/>
  <c r="AE21" i="48"/>
  <c r="R51" i="48"/>
  <c r="AC13" i="48"/>
  <c r="AC45" i="48" s="1"/>
  <c r="X59" i="48"/>
  <c r="W27" i="48"/>
  <c r="Z81" i="48"/>
  <c r="U35" i="48"/>
  <c r="AF73" i="48"/>
  <c r="AG34" i="48"/>
  <c r="T72" i="48"/>
  <c r="AA26" i="48"/>
  <c r="V80" i="48"/>
  <c r="Y16" i="48"/>
  <c r="Y46" i="48" s="1"/>
  <c r="AB62" i="48"/>
  <c r="S24" i="48"/>
  <c r="AD54" i="48"/>
  <c r="AD87" i="48" s="1"/>
  <c r="AE38" i="48"/>
  <c r="AE44" i="48" s="1"/>
  <c r="R68" i="48"/>
  <c r="AC30" i="48"/>
  <c r="X76" i="48"/>
  <c r="X89" i="48" s="1"/>
  <c r="W12" i="48"/>
  <c r="Z66" i="48"/>
  <c r="U20" i="48"/>
  <c r="AF58" i="48"/>
  <c r="I20" i="48"/>
  <c r="L58" i="48"/>
  <c r="C12" i="48"/>
  <c r="N66" i="48"/>
  <c r="Q30" i="48"/>
  <c r="D76" i="48"/>
  <c r="K38" i="48"/>
  <c r="F68" i="48"/>
  <c r="G24" i="48"/>
  <c r="J54" i="48"/>
  <c r="E16" i="48"/>
  <c r="P62" i="48"/>
  <c r="O26" i="48"/>
  <c r="B80" i="48"/>
  <c r="M34" i="48"/>
  <c r="H72" i="48"/>
  <c r="T26" i="48"/>
  <c r="AG80" i="48"/>
  <c r="V34" i="48"/>
  <c r="AA72" i="48"/>
  <c r="AB24" i="48"/>
  <c r="Y54" i="48"/>
  <c r="AD16" i="48"/>
  <c r="S62" i="48"/>
  <c r="R30" i="48"/>
  <c r="AE76" i="48"/>
  <c r="X38" i="48"/>
  <c r="AC68" i="48"/>
  <c r="Z20" i="48"/>
  <c r="W58" i="48"/>
  <c r="AF12" i="48"/>
  <c r="U66" i="48"/>
  <c r="L12" i="48"/>
  <c r="I66" i="48"/>
  <c r="N20" i="48"/>
  <c r="C58" i="48"/>
  <c r="F19" i="48"/>
  <c r="K57" i="48"/>
  <c r="K89" i="48" s="1"/>
  <c r="D11" i="48"/>
  <c r="D44" i="48" s="1"/>
  <c r="Q65" i="48"/>
  <c r="P25" i="48"/>
  <c r="E79" i="48"/>
  <c r="E87" i="48" s="1"/>
  <c r="J33" i="48"/>
  <c r="J46" i="48" s="1"/>
  <c r="G71" i="48"/>
  <c r="H23" i="48"/>
  <c r="M53" i="48"/>
  <c r="B15" i="48"/>
  <c r="O61" i="48"/>
  <c r="N14" i="48"/>
  <c r="C60" i="48"/>
  <c r="L22" i="48"/>
  <c r="I52" i="48"/>
  <c r="F36" i="48"/>
  <c r="F45" i="48" s="1"/>
  <c r="K74" i="48"/>
  <c r="D28" i="48"/>
  <c r="Q82" i="48"/>
  <c r="Q88" i="48" s="1"/>
  <c r="P10" i="48"/>
  <c r="P47" i="48" s="1"/>
  <c r="E64" i="48"/>
  <c r="J18" i="48"/>
  <c r="G56" i="48"/>
  <c r="G86" i="48" s="1"/>
  <c r="H40" i="48"/>
  <c r="M70" i="48"/>
  <c r="B32" i="48"/>
  <c r="O78" i="48"/>
  <c r="V32" i="48"/>
  <c r="AA78" i="48"/>
  <c r="T40" i="48"/>
  <c r="AG70" i="48"/>
  <c r="AD18" i="48"/>
  <c r="S56" i="48"/>
  <c r="AB10" i="48"/>
  <c r="Y64" i="48"/>
  <c r="X28" i="48"/>
  <c r="AC82" i="48"/>
  <c r="R36" i="48"/>
  <c r="AE74" i="48"/>
  <c r="AF22" i="48"/>
  <c r="U52" i="48"/>
  <c r="Z14" i="48"/>
  <c r="W60" i="48"/>
  <c r="E21" i="48"/>
  <c r="E47" i="48" s="1"/>
  <c r="P51" i="48"/>
  <c r="G13" i="48"/>
  <c r="J59" i="48"/>
  <c r="J86" i="48" s="1"/>
  <c r="M27" i="48"/>
  <c r="H81" i="48"/>
  <c r="C17" i="48"/>
  <c r="N55" i="48"/>
  <c r="I9" i="48"/>
  <c r="L63" i="48"/>
  <c r="K31" i="48"/>
  <c r="K45" i="48" s="1"/>
  <c r="F77" i="48"/>
  <c r="Q39" i="48"/>
  <c r="D69" i="48"/>
  <c r="D88" i="48" s="1"/>
  <c r="AC39" i="48"/>
  <c r="X69" i="48"/>
  <c r="AE31" i="48"/>
  <c r="R77" i="48"/>
  <c r="U9" i="48"/>
  <c r="AF63" i="48"/>
  <c r="W17" i="48"/>
  <c r="Z55" i="48"/>
  <c r="AA35" i="48"/>
  <c r="V73" i="48"/>
  <c r="AG27" i="48"/>
  <c r="T81" i="48"/>
  <c r="S13" i="48"/>
  <c r="AD59" i="48"/>
  <c r="Y21" i="48"/>
  <c r="AB51" i="48"/>
  <c r="AC24" i="48"/>
  <c r="X54" i="48"/>
  <c r="AE16" i="48"/>
  <c r="R62" i="48"/>
  <c r="U26" i="48"/>
  <c r="AF80" i="48"/>
  <c r="W34" i="48"/>
  <c r="Z72" i="48"/>
  <c r="AA20" i="48"/>
  <c r="V58" i="48"/>
  <c r="AG12" i="48"/>
  <c r="T66" i="48"/>
  <c r="S30" i="48"/>
  <c r="AD76" i="48"/>
  <c r="Y38" i="48"/>
  <c r="AB68" i="48"/>
  <c r="E38" i="48"/>
  <c r="P68" i="48"/>
  <c r="P87" i="48" s="1"/>
  <c r="G30" i="48"/>
  <c r="G46" i="48" s="1"/>
  <c r="J76" i="48"/>
  <c r="M12" i="48"/>
  <c r="H66" i="48"/>
  <c r="O20" i="48"/>
  <c r="B58" i="48"/>
  <c r="C34" i="48"/>
  <c r="N72" i="48"/>
  <c r="I26" i="48"/>
  <c r="L80" i="48"/>
  <c r="K16" i="48"/>
  <c r="F62" i="48"/>
  <c r="F89" i="48" s="1"/>
  <c r="Q24" i="48"/>
  <c r="Q44" i="48" s="1"/>
  <c r="D54" i="48"/>
  <c r="X16" i="48"/>
  <c r="AC62" i="48"/>
  <c r="AC88" i="48" s="1"/>
  <c r="R24" i="48"/>
  <c r="R45" i="48" s="1"/>
  <c r="AE54" i="48"/>
  <c r="AF34" i="48"/>
  <c r="U72" i="48"/>
  <c r="Z26" i="48"/>
  <c r="W80" i="48"/>
  <c r="V12" i="48"/>
  <c r="AA66" i="48"/>
  <c r="T20" i="48"/>
  <c r="AG58" i="48"/>
  <c r="AD38" i="48"/>
  <c r="S68" i="48"/>
  <c r="S86" i="48" s="1"/>
  <c r="AB30" i="48"/>
  <c r="AB47" i="48" s="1"/>
  <c r="Y76" i="48"/>
  <c r="P30" i="48"/>
  <c r="E76" i="48"/>
  <c r="J38" i="48"/>
  <c r="G68" i="48"/>
  <c r="H20" i="48"/>
  <c r="M58" i="48"/>
  <c r="B12" i="48"/>
  <c r="O66" i="48"/>
  <c r="N26" i="48"/>
  <c r="C80" i="48"/>
  <c r="L34" i="48"/>
  <c r="I72" i="48"/>
  <c r="F24" i="48"/>
  <c r="K54" i="48"/>
  <c r="D16" i="48"/>
  <c r="Q62" i="48"/>
  <c r="P13" i="48"/>
  <c r="E59" i="48"/>
  <c r="J21" i="48"/>
  <c r="G51" i="48"/>
  <c r="H35" i="48"/>
  <c r="M73" i="48"/>
  <c r="B27" i="48"/>
  <c r="O81" i="48"/>
  <c r="N9" i="48"/>
  <c r="C63" i="48"/>
  <c r="L17" i="48"/>
  <c r="I55" i="48"/>
  <c r="F39" i="48"/>
  <c r="K69" i="48"/>
  <c r="D31" i="48"/>
  <c r="Q77" i="48"/>
  <c r="X31" i="48"/>
  <c r="X44" i="48" s="1"/>
  <c r="AC77" i="48"/>
  <c r="R39" i="48"/>
  <c r="AE69" i="48"/>
  <c r="AE89" i="48" s="1"/>
  <c r="AF17" i="48"/>
  <c r="U55" i="48"/>
  <c r="Z9" i="48"/>
  <c r="W63" i="48"/>
  <c r="V27" i="48"/>
  <c r="AA81" i="48"/>
  <c r="T35" i="48"/>
  <c r="AG73" i="48"/>
  <c r="AD21" i="48"/>
  <c r="AD46" i="48" s="1"/>
  <c r="S51" i="48"/>
  <c r="AB13" i="48"/>
  <c r="Y59" i="48"/>
  <c r="Y87" i="48" s="1"/>
  <c r="AF25" i="48"/>
  <c r="U79" i="48"/>
  <c r="U89" i="48" s="1"/>
  <c r="Z33" i="48"/>
  <c r="Z44" i="48" s="1"/>
  <c r="W71" i="48"/>
  <c r="X23" i="48"/>
  <c r="AC53" i="48"/>
  <c r="R15" i="48"/>
  <c r="AE61" i="48"/>
  <c r="AD29" i="48"/>
  <c r="S75" i="48"/>
  <c r="AB37" i="48"/>
  <c r="Y67" i="48"/>
  <c r="V19" i="48"/>
  <c r="AA57" i="48"/>
  <c r="AA87" i="48" s="1"/>
  <c r="T11" i="48"/>
  <c r="T46" i="48" s="1"/>
  <c r="AG65" i="48"/>
  <c r="H11" i="48"/>
  <c r="M65" i="48"/>
  <c r="B19" i="48"/>
  <c r="O57" i="48"/>
  <c r="P37" i="48"/>
  <c r="E67" i="48"/>
  <c r="J29" i="48"/>
  <c r="G75" i="48"/>
  <c r="F15" i="48"/>
  <c r="K61" i="48"/>
  <c r="D23" i="48"/>
  <c r="Q53" i="48"/>
  <c r="N33" i="48"/>
  <c r="C71" i="48"/>
  <c r="L25" i="48"/>
  <c r="I79" i="48"/>
  <c r="H28" i="48"/>
  <c r="M82" i="48"/>
  <c r="B36" i="48"/>
  <c r="O74" i="48"/>
  <c r="P22" i="48"/>
  <c r="E52" i="48"/>
  <c r="J14" i="48"/>
  <c r="G60" i="48"/>
  <c r="F32" i="48"/>
  <c r="K78" i="48"/>
  <c r="D40" i="48"/>
  <c r="Q70" i="48"/>
  <c r="N18" i="48"/>
  <c r="C56" i="48"/>
  <c r="L10" i="48"/>
  <c r="I64" i="48"/>
  <c r="AF10" i="48"/>
  <c r="AF45" i="48" s="1"/>
  <c r="U64" i="48"/>
  <c r="Z18" i="48"/>
  <c r="W56" i="48"/>
  <c r="W88" i="48" s="1"/>
  <c r="X40" i="48"/>
  <c r="AC70" i="48"/>
  <c r="R32" i="48"/>
  <c r="AE78" i="48"/>
  <c r="AD14" i="48"/>
  <c r="S60" i="48"/>
  <c r="AB22" i="48"/>
  <c r="Y52" i="48"/>
  <c r="V36" i="48"/>
  <c r="V47" i="48" s="1"/>
  <c r="AA74" i="48"/>
  <c r="T28" i="48"/>
  <c r="AG82" i="48"/>
  <c r="AG86" i="48" s="1"/>
  <c r="U39" i="48"/>
  <c r="AF69" i="48"/>
  <c r="L29" i="48"/>
  <c r="I75" i="48"/>
  <c r="I87" i="48" s="1"/>
  <c r="V9" i="48"/>
  <c r="AA63" i="48"/>
  <c r="Z12" i="48"/>
  <c r="W66" i="48"/>
  <c r="AF20" i="48"/>
  <c r="U58" i="48"/>
  <c r="R38" i="48"/>
  <c r="AE68" i="48"/>
  <c r="X30" i="48"/>
  <c r="AC76" i="48"/>
  <c r="AB16" i="48"/>
  <c r="Y62" i="48"/>
  <c r="AD24" i="48"/>
  <c r="S54" i="48"/>
  <c r="T34" i="48"/>
  <c r="AG72" i="48"/>
  <c r="V26" i="48"/>
  <c r="AA80" i="48"/>
  <c r="B26" i="48"/>
  <c r="O80" i="48"/>
  <c r="O88" i="48" s="1"/>
  <c r="H34" i="48"/>
  <c r="H45" i="48" s="1"/>
  <c r="M72" i="48"/>
  <c r="J24" i="48"/>
  <c r="G54" i="48"/>
  <c r="P16" i="48"/>
  <c r="E62" i="48"/>
  <c r="D30" i="48"/>
  <c r="Q76" i="48"/>
  <c r="F38" i="48"/>
  <c r="K68" i="48"/>
  <c r="L20" i="48"/>
  <c r="I58" i="48"/>
  <c r="I86" i="48" s="1"/>
  <c r="N12" i="48"/>
  <c r="N47" i="48" s="1"/>
  <c r="C66" i="48"/>
  <c r="AD26" i="48"/>
  <c r="S80" i="48"/>
  <c r="AB34" i="48"/>
  <c r="Y72" i="48"/>
  <c r="V24" i="48"/>
  <c r="AA54" i="48"/>
  <c r="T16" i="48"/>
  <c r="AG62" i="48"/>
  <c r="AF30" i="48"/>
  <c r="U76" i="48"/>
  <c r="Z38" i="48"/>
  <c r="W68" i="48"/>
  <c r="X20" i="48"/>
  <c r="AC58" i="48"/>
  <c r="R12" i="48"/>
  <c r="AE66" i="48"/>
  <c r="F12" i="48"/>
  <c r="K66" i="48"/>
  <c r="D20" i="48"/>
  <c r="Q58" i="48"/>
  <c r="N38" i="48"/>
  <c r="C68" i="48"/>
  <c r="C88" i="48" s="1"/>
  <c r="L30" i="48"/>
  <c r="L45" i="48" s="1"/>
  <c r="I76" i="48"/>
  <c r="H16" i="48"/>
  <c r="M62" i="48"/>
  <c r="M86" i="48" s="1"/>
  <c r="B24" i="48"/>
  <c r="B47" i="48" s="1"/>
  <c r="O54" i="48"/>
  <c r="P34" i="48"/>
  <c r="E72" i="48"/>
  <c r="J26" i="48"/>
  <c r="G80" i="48"/>
  <c r="F27" i="48"/>
  <c r="K81" i="48"/>
  <c r="D35" i="48"/>
  <c r="Q73" i="48"/>
  <c r="N21" i="48"/>
  <c r="N44" i="48" s="1"/>
  <c r="C51" i="48"/>
  <c r="L13" i="48"/>
  <c r="I59" i="48"/>
  <c r="I89" i="48" s="1"/>
  <c r="H31" i="48"/>
  <c r="H46" i="48" s="1"/>
  <c r="M77" i="48"/>
  <c r="B39" i="48"/>
  <c r="O69" i="48"/>
  <c r="O87" i="48" s="1"/>
  <c r="P17" i="48"/>
  <c r="E55" i="48"/>
  <c r="J9" i="48"/>
  <c r="G63" i="48"/>
  <c r="AD9" i="48"/>
  <c r="S63" i="48"/>
  <c r="AB17" i="48"/>
  <c r="Y55" i="48"/>
  <c r="V39" i="48"/>
  <c r="AA69" i="48"/>
  <c r="T31" i="48"/>
  <c r="AG77" i="48"/>
  <c r="AF13" i="48"/>
  <c r="U59" i="48"/>
  <c r="Z21" i="48"/>
  <c r="W51" i="48"/>
  <c r="X35" i="48"/>
  <c r="AC73" i="48"/>
  <c r="R27" i="48"/>
  <c r="AE81" i="48"/>
  <c r="K35" i="48"/>
  <c r="F73" i="48"/>
  <c r="Q27" i="48"/>
  <c r="D81" i="48"/>
  <c r="C13" i="48"/>
  <c r="N59" i="48"/>
  <c r="I21" i="48"/>
  <c r="L51" i="48"/>
  <c r="M39" i="48"/>
  <c r="H69" i="48"/>
  <c r="O31" i="48"/>
  <c r="B77" i="48"/>
  <c r="E9" i="48"/>
  <c r="P63" i="48"/>
  <c r="G17" i="48"/>
  <c r="J55" i="48"/>
  <c r="S17" i="48"/>
  <c r="AD55" i="48"/>
  <c r="Y9" i="48"/>
  <c r="AB63" i="48"/>
  <c r="AA31" i="48"/>
  <c r="AA47" i="48" s="1"/>
  <c r="V77" i="48"/>
  <c r="AG39" i="48"/>
  <c r="T69" i="48"/>
  <c r="T86" i="48" s="1"/>
  <c r="U21" i="48"/>
  <c r="U45" i="48" s="1"/>
  <c r="AF51" i="48"/>
  <c r="W13" i="48"/>
  <c r="Z59" i="48"/>
  <c r="Z88" i="48" s="1"/>
  <c r="AC27" i="48"/>
  <c r="X81" i="48"/>
  <c r="AE35" i="48"/>
  <c r="R73" i="48"/>
  <c r="S34" i="48"/>
  <c r="AD72" i="48"/>
  <c r="Y26" i="48"/>
  <c r="AB80" i="48"/>
  <c r="AA16" i="48"/>
  <c r="V62" i="48"/>
  <c r="V87" i="48" s="1"/>
  <c r="AG24" i="48"/>
  <c r="AG46" i="48" s="1"/>
  <c r="T54" i="48"/>
  <c r="U38" i="48"/>
  <c r="AF68" i="48"/>
  <c r="AF89" i="48" s="1"/>
  <c r="W30" i="48"/>
  <c r="W44" i="48" s="1"/>
  <c r="Z76" i="48"/>
  <c r="AC12" i="48"/>
  <c r="X66" i="48"/>
  <c r="AE20" i="48"/>
  <c r="R58" i="48"/>
  <c r="K20" i="48"/>
  <c r="F58" i="48"/>
  <c r="Q12" i="48"/>
  <c r="D66" i="48"/>
  <c r="C30" i="48"/>
  <c r="N76" i="48"/>
  <c r="I38" i="48"/>
  <c r="L68" i="48"/>
  <c r="M24" i="48"/>
  <c r="H54" i="48"/>
  <c r="O16" i="48"/>
  <c r="B62" i="48"/>
  <c r="E26" i="48"/>
  <c r="P80" i="48"/>
  <c r="G34" i="48"/>
  <c r="J72" i="48"/>
  <c r="C22" i="48"/>
  <c r="N52" i="48"/>
  <c r="I14" i="48"/>
  <c r="L60" i="48"/>
  <c r="K28" i="48"/>
  <c r="F82" i="48"/>
  <c r="Q36" i="48"/>
  <c r="D74" i="48"/>
  <c r="E18" i="48"/>
  <c r="P56" i="48"/>
  <c r="G10" i="48"/>
  <c r="J64" i="48"/>
  <c r="M32" i="48"/>
  <c r="H78" i="48"/>
  <c r="O40" i="48"/>
  <c r="B70" i="48"/>
  <c r="AA40" i="48"/>
  <c r="V70" i="48"/>
  <c r="AG32" i="48"/>
  <c r="T78" i="48"/>
  <c r="S10" i="48"/>
  <c r="S46" i="48" s="1"/>
  <c r="AD64" i="48"/>
  <c r="Y18" i="48"/>
  <c r="AB56" i="48"/>
  <c r="AB87" i="48" s="1"/>
  <c r="AC36" i="48"/>
  <c r="AC44" i="48" s="1"/>
  <c r="X74" i="48"/>
  <c r="AE28" i="48"/>
  <c r="R82" i="48"/>
  <c r="R89" i="48" s="1"/>
  <c r="U14" i="48"/>
  <c r="AF60" i="48"/>
  <c r="W22" i="48"/>
  <c r="Z52" i="48"/>
  <c r="AA23" i="48"/>
  <c r="V53" i="48"/>
  <c r="AG15" i="48"/>
  <c r="T61" i="48"/>
  <c r="S25" i="48"/>
  <c r="AD79" i="48"/>
  <c r="AD86" i="48" s="1"/>
  <c r="Y33" i="48"/>
  <c r="Y47" i="48" s="1"/>
  <c r="AB71" i="48"/>
  <c r="AC19" i="48"/>
  <c r="X57" i="48"/>
  <c r="X88" i="48" s="1"/>
  <c r="AE11" i="48"/>
  <c r="AE45" i="48" s="1"/>
  <c r="R65" i="48"/>
  <c r="U29" i="48"/>
  <c r="AF75" i="48"/>
  <c r="W37" i="48"/>
  <c r="Z67" i="48"/>
  <c r="C37" i="48"/>
  <c r="N67" i="48"/>
  <c r="I29" i="48"/>
  <c r="L75" i="48"/>
  <c r="Q19" i="48"/>
  <c r="D57" i="48"/>
  <c r="E33" i="48"/>
  <c r="P71" i="48"/>
  <c r="G25" i="48"/>
  <c r="J79" i="48"/>
  <c r="M15" i="48"/>
  <c r="H61" i="48"/>
  <c r="O23" i="48"/>
  <c r="B53" i="48"/>
  <c r="J23" i="48"/>
  <c r="G53" i="48"/>
  <c r="M36" i="48"/>
  <c r="M46" i="48" s="1"/>
  <c r="H74" i="48"/>
  <c r="O28" i="48"/>
  <c r="B82" i="48"/>
  <c r="E14" i="48"/>
  <c r="P60" i="48"/>
  <c r="G22" i="48"/>
  <c r="J52" i="48"/>
  <c r="K40" i="48"/>
  <c r="F70" i="48"/>
  <c r="Q32" i="48"/>
  <c r="D78" i="48"/>
  <c r="C10" i="48"/>
  <c r="C44" i="48" s="1"/>
  <c r="N64" i="48"/>
  <c r="I18" i="48"/>
  <c r="L56" i="48"/>
  <c r="L89" i="48" s="1"/>
  <c r="U18" i="48"/>
  <c r="AF56" i="48"/>
  <c r="W10" i="48"/>
  <c r="Z64" i="48"/>
  <c r="D38" i="48"/>
  <c r="D45" i="48" s="1"/>
  <c r="Q68" i="48"/>
  <c r="F30" i="48"/>
  <c r="K76" i="48"/>
  <c r="K88" i="48" s="1"/>
  <c r="J16" i="48"/>
  <c r="J47" i="48" s="1"/>
  <c r="G62" i="48"/>
  <c r="P24" i="48"/>
  <c r="E54" i="48"/>
  <c r="E86" i="48" s="1"/>
  <c r="B34" i="48"/>
  <c r="O72" i="48"/>
  <c r="H26" i="48"/>
  <c r="M80" i="48"/>
  <c r="L27" i="48"/>
  <c r="I81" i="48"/>
  <c r="N35" i="48"/>
  <c r="C73" i="48"/>
  <c r="D21" i="48"/>
  <c r="Q51" i="48"/>
  <c r="F13" i="48"/>
  <c r="F44" i="48" s="1"/>
  <c r="K59" i="48"/>
  <c r="J31" i="48"/>
  <c r="G77" i="48"/>
  <c r="G87" i="48" s="1"/>
  <c r="P39" i="48"/>
  <c r="P46" i="48" s="1"/>
  <c r="E69" i="48"/>
  <c r="B17" i="48"/>
  <c r="O55" i="48"/>
  <c r="H9" i="48"/>
  <c r="M63" i="48"/>
  <c r="T9" i="48"/>
  <c r="AG63" i="48"/>
  <c r="V17" i="48"/>
  <c r="AA55" i="48"/>
  <c r="AB39" i="48"/>
  <c r="Y69" i="48"/>
  <c r="AD31" i="48"/>
  <c r="S77" i="48"/>
  <c r="R13" i="48"/>
  <c r="AE59" i="48"/>
  <c r="X21" i="48"/>
  <c r="AC51" i="48"/>
  <c r="Z35" i="48"/>
  <c r="W73" i="48"/>
  <c r="AF27" i="48"/>
  <c r="U81" i="48"/>
  <c r="P9" i="48"/>
  <c r="E63" i="48"/>
  <c r="E89" i="48" s="1"/>
  <c r="J17" i="48"/>
  <c r="J44" i="48" s="1"/>
  <c r="G55" i="48"/>
  <c r="H39" i="48"/>
  <c r="M69" i="48"/>
  <c r="B31" i="48"/>
  <c r="O77" i="48"/>
  <c r="N13" i="48"/>
  <c r="C59" i="48"/>
  <c r="L21" i="48"/>
  <c r="I51" i="48"/>
  <c r="F35" i="48"/>
  <c r="K73" i="48"/>
  <c r="K87" i="48" s="1"/>
  <c r="D27" i="48"/>
  <c r="D46" i="48" s="1"/>
  <c r="Q81" i="48"/>
  <c r="X27" i="48"/>
  <c r="AC81" i="48"/>
  <c r="R35" i="48"/>
  <c r="AE73" i="48"/>
  <c r="AF21" i="48"/>
  <c r="U51" i="48"/>
  <c r="Z13" i="48"/>
  <c r="W59" i="48"/>
  <c r="V31" i="48"/>
  <c r="AA77" i="48"/>
  <c r="T39" i="48"/>
  <c r="AG69" i="48"/>
  <c r="AD17" i="48"/>
  <c r="S55" i="48"/>
  <c r="AB9" i="48"/>
  <c r="Y63" i="48"/>
  <c r="X12" i="48"/>
  <c r="AC66" i="48"/>
  <c r="R20" i="48"/>
  <c r="AE58" i="48"/>
  <c r="AF38" i="48"/>
  <c r="U68" i="48"/>
  <c r="Z30" i="48"/>
  <c r="W76" i="48"/>
  <c r="V16" i="48"/>
  <c r="AA62" i="48"/>
  <c r="T24" i="48"/>
  <c r="AG54" i="48"/>
  <c r="AD34" i="48"/>
  <c r="S72" i="48"/>
  <c r="AB26" i="48"/>
  <c r="Y80" i="48"/>
  <c r="P26" i="48"/>
  <c r="P45" i="48" s="1"/>
  <c r="E80" i="48"/>
  <c r="J34" i="48"/>
  <c r="G72" i="48"/>
  <c r="G88" i="48" s="1"/>
  <c r="H24" i="48"/>
  <c r="M54" i="48"/>
  <c r="B16" i="48"/>
  <c r="O62" i="48"/>
  <c r="N30" i="48"/>
  <c r="C76" i="48"/>
  <c r="L38" i="48"/>
  <c r="I68" i="48"/>
  <c r="F20" i="48"/>
  <c r="F47" i="48" s="1"/>
  <c r="K58" i="48"/>
  <c r="D12" i="48"/>
  <c r="Q66" i="48"/>
  <c r="Q86" i="48" s="1"/>
  <c r="AC20" i="48"/>
  <c r="AC46" i="48" s="1"/>
  <c r="X58" i="48"/>
  <c r="AE12" i="48"/>
  <c r="R66" i="48"/>
  <c r="R87" i="48" s="1"/>
  <c r="U30" i="48"/>
  <c r="AF76" i="48"/>
  <c r="W38" i="48"/>
  <c r="Z68" i="48"/>
  <c r="AA24" i="48"/>
  <c r="V54" i="48"/>
  <c r="AG16" i="48"/>
  <c r="T62" i="48"/>
  <c r="S26" i="48"/>
  <c r="S44" i="48" s="1"/>
  <c r="AD80" i="48"/>
  <c r="Y34" i="48"/>
  <c r="AB72" i="48"/>
  <c r="AB89" i="48" s="1"/>
  <c r="E34" i="48"/>
  <c r="P72" i="48"/>
  <c r="G26" i="48"/>
  <c r="J80" i="48"/>
  <c r="M16" i="48"/>
  <c r="H62" i="48"/>
  <c r="O24" i="48"/>
  <c r="B54" i="48"/>
  <c r="C38" i="48"/>
  <c r="N68" i="48"/>
  <c r="I30" i="48"/>
  <c r="L76" i="48"/>
  <c r="K12" i="48"/>
  <c r="F66" i="48"/>
  <c r="Q20" i="48"/>
  <c r="D58" i="48"/>
  <c r="E17" i="48"/>
  <c r="P55" i="48"/>
  <c r="G9" i="48"/>
  <c r="J63" i="48"/>
  <c r="M31" i="48"/>
  <c r="H77" i="48"/>
  <c r="O39" i="48"/>
  <c r="B69" i="48"/>
  <c r="C21" i="48"/>
  <c r="N51" i="48"/>
  <c r="I13" i="48"/>
  <c r="L59" i="48"/>
  <c r="K27" i="48"/>
  <c r="F81" i="48"/>
  <c r="Q35" i="48"/>
  <c r="D73" i="48"/>
  <c r="AC35" i="48"/>
  <c r="X73" i="48"/>
  <c r="X86" i="48" s="1"/>
  <c r="AE27" i="48"/>
  <c r="AE47" i="48" s="1"/>
  <c r="R81" i="48"/>
  <c r="U13" i="48"/>
  <c r="AF59" i="48"/>
  <c r="W21" i="48"/>
  <c r="Z51" i="48"/>
  <c r="AA39" i="48"/>
  <c r="V69" i="48"/>
  <c r="AG31" i="48"/>
  <c r="T77" i="48"/>
  <c r="S9" i="48"/>
  <c r="AD63" i="48"/>
  <c r="AD88" i="48" s="1"/>
  <c r="Y17" i="48"/>
  <c r="Y45" i="48" s="1"/>
  <c r="AB55" i="48"/>
  <c r="U37" i="48"/>
  <c r="U47" i="48" s="1"/>
  <c r="AF67" i="48"/>
  <c r="W29" i="48"/>
  <c r="Z75" i="48"/>
  <c r="Z86" i="48" s="1"/>
  <c r="AC11" i="48"/>
  <c r="X65" i="48"/>
  <c r="AE19" i="48"/>
  <c r="R57" i="48"/>
  <c r="S33" i="48"/>
  <c r="AD71" i="48"/>
  <c r="Y25" i="48"/>
  <c r="AB79" i="48"/>
  <c r="AA15" i="48"/>
  <c r="AA45" i="48" s="1"/>
  <c r="V61" i="48"/>
  <c r="AG23" i="48"/>
  <c r="T53" i="48"/>
  <c r="T88" i="48" s="1"/>
  <c r="M23" i="48"/>
  <c r="H53" i="48"/>
  <c r="O15" i="48"/>
  <c r="B61" i="48"/>
  <c r="E25" i="48"/>
  <c r="P79" i="48"/>
  <c r="G33" i="48"/>
  <c r="J71" i="48"/>
  <c r="K19" i="48"/>
  <c r="F57" i="48"/>
  <c r="Q11" i="48"/>
  <c r="D65" i="48"/>
  <c r="C29" i="48"/>
  <c r="N75" i="48"/>
  <c r="I37" i="48"/>
  <c r="L67" i="48"/>
  <c r="M40" i="48"/>
  <c r="H70" i="48"/>
  <c r="O32" i="48"/>
  <c r="B78" i="48"/>
  <c r="E10" i="48"/>
  <c r="P64" i="48"/>
  <c r="G18" i="48"/>
  <c r="J56" i="48"/>
  <c r="K36" i="48"/>
  <c r="F74" i="48"/>
  <c r="Q28" i="48"/>
  <c r="D82" i="48"/>
  <c r="C14" i="48"/>
  <c r="N60" i="48"/>
  <c r="I22" i="48"/>
  <c r="L52" i="48"/>
  <c r="U22" i="48"/>
  <c r="AF52" i="48"/>
  <c r="AF87" i="48" s="1"/>
  <c r="W14" i="48"/>
  <c r="W46" i="48" s="1"/>
  <c r="Z60" i="48"/>
  <c r="AC28" i="48"/>
  <c r="X82" i="48"/>
  <c r="AE36" i="48"/>
  <c r="R74" i="48"/>
  <c r="S18" i="48"/>
  <c r="AD56" i="48"/>
  <c r="Y10" i="48"/>
  <c r="AB64" i="48"/>
  <c r="AA32" i="48"/>
  <c r="V78" i="48"/>
  <c r="V89" i="48" s="1"/>
  <c r="AG40" i="48"/>
  <c r="AG44" i="48" s="1"/>
  <c r="T70" i="48"/>
  <c r="H32" i="48"/>
  <c r="M78" i="48"/>
  <c r="M88" i="48" s="1"/>
  <c r="B40" i="48"/>
  <c r="O70" i="48"/>
  <c r="P18" i="48"/>
  <c r="E56" i="48"/>
  <c r="J10" i="48"/>
  <c r="G64" i="48"/>
  <c r="F28" i="48"/>
  <c r="K82" i="48"/>
  <c r="D36" i="48"/>
  <c r="Q74" i="48"/>
  <c r="N22" i="48"/>
  <c r="C52" i="48"/>
  <c r="C86" i="48" s="1"/>
  <c r="L14" i="48"/>
  <c r="L47" i="48" s="1"/>
  <c r="I60" i="48"/>
  <c r="AF14" i="48"/>
  <c r="U60" i="48"/>
  <c r="Z22" i="48"/>
  <c r="W52" i="48"/>
  <c r="AC32" i="48"/>
  <c r="X78" i="48"/>
  <c r="AE40" i="48"/>
  <c r="R70" i="48"/>
  <c r="S22" i="48"/>
  <c r="AD52" i="48"/>
  <c r="Y14" i="48"/>
  <c r="AB60" i="48"/>
  <c r="AA28" i="48"/>
  <c r="V82" i="48"/>
  <c r="AG36" i="48"/>
  <c r="T74" i="48"/>
  <c r="U33" i="48"/>
  <c r="AF71" i="48"/>
  <c r="W25" i="48"/>
  <c r="Z79" i="48"/>
  <c r="AC15" i="48"/>
  <c r="X61" i="48"/>
  <c r="AE23" i="48"/>
  <c r="R53" i="48"/>
  <c r="S37" i="48"/>
  <c r="AD67" i="48"/>
  <c r="Y29" i="48"/>
  <c r="AB75" i="48"/>
  <c r="AA11" i="48"/>
  <c r="V65" i="48"/>
  <c r="AG19" i="48"/>
  <c r="T57" i="48"/>
  <c r="M19" i="48"/>
  <c r="H57" i="48"/>
  <c r="H86" i="48" s="1"/>
  <c r="O11" i="48"/>
  <c r="O47" i="48" s="1"/>
  <c r="B65" i="48"/>
  <c r="E29" i="48"/>
  <c r="P75" i="48"/>
  <c r="G37" i="48"/>
  <c r="J67" i="48"/>
  <c r="K23" i="48"/>
  <c r="F53" i="48"/>
  <c r="Q15" i="48"/>
  <c r="D61" i="48"/>
  <c r="C25" i="48"/>
  <c r="N79" i="48"/>
  <c r="N88" i="48" s="1"/>
  <c r="I33" i="48"/>
  <c r="I45" i="48" s="1"/>
  <c r="L71" i="48"/>
  <c r="Y19" i="48"/>
  <c r="AB57" i="48"/>
  <c r="S11" i="48"/>
  <c r="AD65" i="48"/>
  <c r="AG29" i="48"/>
  <c r="T75" i="48"/>
  <c r="AA37" i="48"/>
  <c r="V67" i="48"/>
  <c r="W23" i="48"/>
  <c r="Z53" i="48"/>
  <c r="U15" i="48"/>
  <c r="AF61" i="48"/>
  <c r="AE25" i="48"/>
  <c r="R79" i="48"/>
  <c r="AC33" i="48"/>
  <c r="X71" i="48"/>
  <c r="Q33" i="48"/>
  <c r="D71" i="48"/>
  <c r="K25" i="48"/>
  <c r="F79" i="48"/>
  <c r="I15" i="48"/>
  <c r="L61" i="48"/>
  <c r="L86" i="48" s="1"/>
  <c r="C23" i="48"/>
  <c r="C47" i="48" s="1"/>
  <c r="N53" i="48"/>
  <c r="O37" i="48"/>
  <c r="B67" i="48"/>
  <c r="M29" i="48"/>
  <c r="M45" i="48" s="1"/>
  <c r="H75" i="48"/>
  <c r="G11" i="48"/>
  <c r="J65" i="48"/>
  <c r="E19" i="48"/>
  <c r="P57" i="48"/>
  <c r="Q18" i="48"/>
  <c r="D56" i="48"/>
  <c r="K10" i="48"/>
  <c r="F64" i="48"/>
  <c r="I32" i="48"/>
  <c r="I46" i="48" s="1"/>
  <c r="L78" i="48"/>
  <c r="C40" i="48"/>
  <c r="N70" i="48"/>
  <c r="N87" i="48" s="1"/>
  <c r="O22" i="48"/>
  <c r="O44" i="48" s="1"/>
  <c r="B52" i="48"/>
  <c r="M14" i="48"/>
  <c r="H60" i="48"/>
  <c r="H89" i="48" s="1"/>
  <c r="G28" i="48"/>
  <c r="J82" i="48"/>
  <c r="E36" i="48"/>
  <c r="P74" i="48"/>
  <c r="Y36" i="48"/>
  <c r="AB74" i="48"/>
  <c r="S28" i="48"/>
  <c r="AD82" i="48"/>
  <c r="AG14" i="48"/>
  <c r="T60" i="48"/>
  <c r="AA22" i="48"/>
  <c r="V52" i="48"/>
  <c r="W40" i="48"/>
  <c r="Z70" i="48"/>
  <c r="U32" i="48"/>
  <c r="AF78" i="48"/>
  <c r="AE10" i="48"/>
  <c r="R64" i="48"/>
  <c r="AC18" i="48"/>
  <c r="X56" i="48"/>
  <c r="D10" i="48"/>
  <c r="Q64" i="48"/>
  <c r="F18" i="48"/>
  <c r="K56" i="48"/>
  <c r="L40" i="48"/>
  <c r="I70" i="48"/>
  <c r="N32" i="48"/>
  <c r="C78" i="48"/>
  <c r="B14" i="48"/>
  <c r="O60" i="48"/>
  <c r="H22" i="48"/>
  <c r="M52" i="48"/>
  <c r="J36" i="48"/>
  <c r="G74" i="48"/>
  <c r="P28" i="48"/>
  <c r="E82" i="48"/>
  <c r="AB28" i="48"/>
  <c r="Y82" i="48"/>
  <c r="AD36" i="48"/>
  <c r="S74" i="48"/>
  <c r="T22" i="48"/>
  <c r="T45" i="48" s="1"/>
  <c r="AG52" i="48"/>
  <c r="V14" i="48"/>
  <c r="AA60" i="48"/>
  <c r="AA88" i="48" s="1"/>
  <c r="Z32" i="48"/>
  <c r="Z47" i="48" s="1"/>
  <c r="W78" i="48"/>
  <c r="AF40" i="48"/>
  <c r="U70" i="48"/>
  <c r="U86" i="48" s="1"/>
  <c r="R18" i="48"/>
  <c r="AE56" i="48"/>
  <c r="X10" i="48"/>
  <c r="AC64" i="48"/>
  <c r="AB11" i="48"/>
  <c r="Y65" i="48"/>
  <c r="AD19" i="48"/>
  <c r="S57" i="48"/>
  <c r="T37" i="48"/>
  <c r="AG67" i="48"/>
  <c r="AG89" i="48" s="1"/>
  <c r="V29" i="48"/>
  <c r="V44" i="48" s="1"/>
  <c r="AA75" i="48"/>
  <c r="Z15" i="48"/>
  <c r="W61" i="48"/>
  <c r="W87" i="48" s="1"/>
  <c r="AF23" i="48"/>
  <c r="AF46" i="48" s="1"/>
  <c r="U53" i="48"/>
  <c r="R33" i="48"/>
  <c r="AE71" i="48"/>
  <c r="X25" i="48"/>
  <c r="AC79" i="48"/>
  <c r="D25" i="48"/>
  <c r="Q79" i="48"/>
  <c r="F33" i="48"/>
  <c r="K71" i="48"/>
  <c r="L23" i="48"/>
  <c r="I53" i="48"/>
  <c r="N15" i="48"/>
  <c r="C61" i="48"/>
  <c r="B29" i="48"/>
  <c r="O75" i="48"/>
  <c r="H37" i="48"/>
  <c r="M67" i="48"/>
  <c r="J19" i="48"/>
  <c r="G57" i="48"/>
  <c r="P11" i="48"/>
  <c r="E65" i="48"/>
  <c r="L31" i="48"/>
  <c r="I77" i="48"/>
  <c r="N39" i="48"/>
  <c r="C69" i="48"/>
  <c r="D17" i="48"/>
  <c r="Q55" i="48"/>
  <c r="F9" i="48"/>
  <c r="K63" i="48"/>
  <c r="J27" i="48"/>
  <c r="G81" i="48"/>
  <c r="P35" i="48"/>
  <c r="E73" i="48"/>
  <c r="B21" i="48"/>
  <c r="O51" i="48"/>
  <c r="H13" i="48"/>
  <c r="M59" i="48"/>
  <c r="T13" i="48"/>
  <c r="AG59" i="48"/>
  <c r="V21" i="48"/>
  <c r="AA51" i="48"/>
  <c r="AB35" i="48"/>
  <c r="AB44" i="48" s="1"/>
  <c r="Y73" i="48"/>
  <c r="AD27" i="48"/>
  <c r="S81" i="48"/>
  <c r="S89" i="48" s="1"/>
  <c r="R9" i="48"/>
  <c r="R46" i="48" s="1"/>
  <c r="AE63" i="48"/>
  <c r="X17" i="48"/>
  <c r="AC55" i="48"/>
  <c r="AC87" i="48" s="1"/>
  <c r="Z39" i="48"/>
  <c r="W69" i="48"/>
  <c r="AF31" i="48"/>
  <c r="U77" i="48"/>
  <c r="T30" i="48"/>
  <c r="AG76" i="48"/>
  <c r="V38" i="48"/>
  <c r="AA68" i="48"/>
  <c r="AB20" i="48"/>
  <c r="Y58" i="48"/>
  <c r="Y88" i="48" s="1"/>
  <c r="AD12" i="48"/>
  <c r="AD45" i="48" s="1"/>
  <c r="S66" i="48"/>
  <c r="R26" i="48"/>
  <c r="AE80" i="48"/>
  <c r="AE86" i="48" s="1"/>
  <c r="X34" i="48"/>
  <c r="X47" i="48" s="1"/>
  <c r="AC72" i="48"/>
  <c r="Z24" i="48"/>
  <c r="W54" i="48"/>
  <c r="AF16" i="48"/>
  <c r="U62" i="48"/>
  <c r="L16" i="48"/>
  <c r="I62" i="48"/>
  <c r="N24" i="48"/>
  <c r="C54" i="48"/>
  <c r="D34" i="48"/>
  <c r="Q72" i="48"/>
  <c r="F26" i="48"/>
  <c r="K80" i="48"/>
  <c r="J12" i="48"/>
  <c r="G66" i="48"/>
  <c r="P20" i="48"/>
  <c r="E58" i="48"/>
  <c r="B38" i="48"/>
  <c r="O68" i="48"/>
  <c r="H30" i="48"/>
  <c r="M76" i="48"/>
  <c r="O35" i="48"/>
  <c r="AG38" i="48"/>
  <c r="T68" i="48"/>
  <c r="AA30" i="48"/>
  <c r="V76" i="48"/>
  <c r="Y12" i="48"/>
  <c r="AB66" i="48"/>
  <c r="S20" i="48"/>
  <c r="AD58" i="48"/>
  <c r="AE34" i="48"/>
  <c r="R72" i="48"/>
  <c r="AC26" i="48"/>
  <c r="X80" i="48"/>
  <c r="W16" i="48"/>
  <c r="Z62" i="48"/>
  <c r="U24" i="48"/>
  <c r="AF54" i="48"/>
  <c r="I24" i="48"/>
  <c r="L54" i="48"/>
  <c r="C16" i="48"/>
  <c r="N62" i="48"/>
  <c r="X36" i="48"/>
  <c r="AC74" i="48"/>
  <c r="R28" i="48"/>
  <c r="AE82" i="48"/>
  <c r="AD10" i="48"/>
  <c r="S64" i="48"/>
  <c r="AB18" i="48"/>
  <c r="Y56" i="48"/>
  <c r="V40" i="48"/>
  <c r="AA70" i="48"/>
  <c r="T32" i="48"/>
  <c r="AG78" i="48"/>
  <c r="AF29" i="48"/>
  <c r="U75" i="48"/>
  <c r="Z37" i="48"/>
  <c r="W67" i="48"/>
  <c r="X19" i="48"/>
  <c r="AC57" i="48"/>
  <c r="R11" i="48"/>
  <c r="AE65" i="48"/>
  <c r="AD25" i="48"/>
  <c r="S79" i="48"/>
  <c r="AB33" i="48"/>
  <c r="Y71" i="48"/>
  <c r="V23" i="48"/>
  <c r="AA53" i="48"/>
  <c r="T15" i="48"/>
  <c r="AG61" i="48"/>
  <c r="H15" i="48"/>
  <c r="H44" i="48" s="1"/>
  <c r="M61" i="48"/>
  <c r="B23" i="48"/>
  <c r="O53" i="48"/>
  <c r="O89" i="48" s="1"/>
  <c r="P33" i="48"/>
  <c r="E71" i="48"/>
  <c r="J25" i="48"/>
  <c r="G79" i="48"/>
  <c r="F11" i="48"/>
  <c r="K65" i="48"/>
  <c r="D19" i="48"/>
  <c r="Q57" i="48"/>
  <c r="N37" i="48"/>
  <c r="N46" i="48" s="1"/>
  <c r="C67" i="48"/>
  <c r="S38" i="48"/>
  <c r="AD68" i="48"/>
  <c r="Y30" i="48"/>
  <c r="AB76" i="48"/>
  <c r="AA12" i="48"/>
  <c r="V66" i="48"/>
  <c r="AG20" i="48"/>
  <c r="T58" i="48"/>
  <c r="U34" i="48"/>
  <c r="AF72" i="48"/>
  <c r="W26" i="48"/>
  <c r="Z80" i="48"/>
  <c r="AC16" i="48"/>
  <c r="X62" i="48"/>
  <c r="AE24" i="48"/>
  <c r="R54" i="48"/>
  <c r="K24" i="48"/>
  <c r="F54" i="48"/>
  <c r="Q16" i="48"/>
  <c r="D62" i="48"/>
  <c r="C26" i="48"/>
  <c r="C46" i="48" s="1"/>
  <c r="N80" i="48"/>
  <c r="I34" i="48"/>
  <c r="L72" i="48"/>
  <c r="L87" i="48" s="1"/>
  <c r="M20" i="48"/>
  <c r="M44" i="48" s="1"/>
  <c r="H58" i="48"/>
  <c r="O12" i="48"/>
  <c r="B66" i="48"/>
  <c r="E30" i="48"/>
  <c r="P76" i="48"/>
  <c r="G38" i="48"/>
  <c r="J68" i="48"/>
  <c r="K39" i="48"/>
  <c r="F69" i="48"/>
  <c r="Q31" i="48"/>
  <c r="D77" i="48"/>
  <c r="C9" i="48"/>
  <c r="N63" i="48"/>
  <c r="N86" i="48" s="1"/>
  <c r="I17" i="48"/>
  <c r="I47" i="48" s="1"/>
  <c r="L55" i="48"/>
  <c r="M35" i="48"/>
  <c r="H73" i="48"/>
  <c r="H88" i="48" s="1"/>
  <c r="O27" i="48"/>
  <c r="O45" i="48" s="1"/>
  <c r="B81" i="48"/>
  <c r="E13" i="48"/>
  <c r="P59" i="48"/>
  <c r="G21" i="48"/>
  <c r="J51" i="48"/>
  <c r="S21" i="48"/>
  <c r="AD51" i="48"/>
  <c r="Y13" i="48"/>
  <c r="AB59" i="48"/>
  <c r="AA27" i="48"/>
  <c r="V81" i="48"/>
  <c r="AG35" i="48"/>
  <c r="T73" i="48"/>
  <c r="U17" i="48"/>
  <c r="AF55" i="48"/>
  <c r="W9" i="48"/>
  <c r="Z63" i="48"/>
  <c r="AC31" i="48"/>
  <c r="X77" i="48"/>
  <c r="AE39" i="48"/>
  <c r="R69" i="48"/>
  <c r="F31" i="48"/>
  <c r="K77" i="48"/>
  <c r="D39" i="48"/>
  <c r="Q69" i="48"/>
  <c r="N17" i="48"/>
  <c r="C55" i="48"/>
  <c r="L9" i="48"/>
  <c r="I63" i="48"/>
  <c r="H27" i="48"/>
  <c r="M81" i="48"/>
  <c r="B35" i="48"/>
  <c r="O73" i="48"/>
  <c r="P21" i="48"/>
  <c r="E51" i="48"/>
  <c r="J13" i="48"/>
  <c r="G59" i="48"/>
  <c r="AD13" i="48"/>
  <c r="S59" i="48"/>
  <c r="AB21" i="48"/>
  <c r="Y51" i="48"/>
  <c r="V35" i="48"/>
  <c r="AA73" i="48"/>
  <c r="AA89" i="48" s="1"/>
  <c r="T27" i="48"/>
  <c r="T44" i="48" s="1"/>
  <c r="AG81" i="48"/>
  <c r="AF9" i="48"/>
  <c r="U63" i="48"/>
  <c r="U87" i="48" s="1"/>
  <c r="Z17" i="48"/>
  <c r="Z46" i="48" s="1"/>
  <c r="W55" i="48"/>
  <c r="X39" i="48"/>
  <c r="AC69" i="48"/>
  <c r="R31" i="48"/>
  <c r="AE77" i="48"/>
  <c r="AD30" i="48"/>
  <c r="S76" i="48"/>
  <c r="AB38" i="48"/>
  <c r="Y68" i="48"/>
  <c r="V20" i="48"/>
  <c r="V45" i="48" s="1"/>
  <c r="AA58" i="48"/>
  <c r="T12" i="48"/>
  <c r="AG66" i="48"/>
  <c r="AG88" i="48" s="1"/>
  <c r="AF26" i="48"/>
  <c r="AF47" i="48" s="1"/>
  <c r="U80" i="48"/>
  <c r="Z34" i="48"/>
  <c r="W72" i="48"/>
  <c r="W86" i="48" s="1"/>
  <c r="X24" i="48"/>
  <c r="AC54" i="48"/>
  <c r="R16" i="48"/>
  <c r="AE62" i="48"/>
  <c r="F16" i="48"/>
  <c r="K62" i="48"/>
  <c r="D24" i="48"/>
  <c r="Q54" i="48"/>
  <c r="N34" i="48"/>
  <c r="C72" i="48"/>
  <c r="L26" i="48"/>
  <c r="I80" i="48"/>
  <c r="H12" i="48"/>
  <c r="M66" i="48"/>
  <c r="B20" i="48"/>
  <c r="O58" i="48"/>
  <c r="P38" i="48"/>
  <c r="E68" i="48"/>
  <c r="J30" i="48"/>
  <c r="G76" i="48"/>
  <c r="N10" i="48"/>
  <c r="C64" i="48"/>
  <c r="L18" i="48"/>
  <c r="I56" i="48"/>
  <c r="F40" i="48"/>
  <c r="K70" i="48"/>
  <c r="D32" i="48"/>
  <c r="Q78" i="48"/>
  <c r="P14" i="48"/>
  <c r="E60" i="48"/>
  <c r="J22" i="48"/>
  <c r="G52" i="48"/>
  <c r="H36" i="48"/>
  <c r="M74" i="48"/>
  <c r="B28" i="48"/>
  <c r="O82" i="48"/>
  <c r="V28" i="48"/>
  <c r="AA82" i="48"/>
  <c r="T36" i="48"/>
  <c r="AG74" i="48"/>
  <c r="AD22" i="48"/>
  <c r="S52" i="48"/>
  <c r="S88" i="48" s="1"/>
  <c r="AB14" i="48"/>
  <c r="AB45" i="48" s="1"/>
  <c r="Y60" i="48"/>
  <c r="X32" i="48"/>
  <c r="AC78" i="48"/>
  <c r="AC86" i="48" s="1"/>
  <c r="R40" i="48"/>
  <c r="R47" i="48" s="1"/>
  <c r="AE70" i="48"/>
  <c r="AF18" i="48"/>
  <c r="U56" i="48"/>
  <c r="Z10" i="48"/>
  <c r="W64" i="48"/>
  <c r="V11" i="48"/>
  <c r="AA65" i="48"/>
  <c r="T19" i="48"/>
  <c r="AG57" i="48"/>
  <c r="AD37" i="48"/>
  <c r="AD44" i="48" s="1"/>
  <c r="S67" i="48"/>
  <c r="AB29" i="48"/>
  <c r="Y75" i="48"/>
  <c r="Y89" i="48" s="1"/>
  <c r="X15" i="48"/>
  <c r="X46" i="48" s="1"/>
  <c r="AC61" i="48"/>
  <c r="R23" i="48"/>
  <c r="AE53" i="48"/>
  <c r="AE87" i="48" s="1"/>
  <c r="AF33" i="48"/>
  <c r="U71" i="48"/>
  <c r="Z25" i="48"/>
  <c r="W79" i="48"/>
  <c r="N25" i="48"/>
  <c r="C79" i="48"/>
  <c r="L33" i="48"/>
  <c r="I71" i="48"/>
  <c r="F23" i="48"/>
  <c r="K53" i="48"/>
  <c r="D15" i="48"/>
  <c r="Q61" i="48"/>
  <c r="P29" i="48"/>
  <c r="E75" i="48"/>
  <c r="J37" i="48"/>
  <c r="G67" i="48"/>
  <c r="H19" i="48"/>
  <c r="M57" i="48"/>
  <c r="B11" i="48"/>
  <c r="O65" i="48"/>
  <c r="AA19" i="48"/>
  <c r="V57" i="48"/>
  <c r="AG11" i="48"/>
  <c r="T65" i="48"/>
  <c r="S29" i="48"/>
  <c r="AD75" i="48"/>
  <c r="Y37" i="48"/>
  <c r="AB67" i="48"/>
  <c r="AC23" i="48"/>
  <c r="X53" i="48"/>
  <c r="AE15" i="48"/>
  <c r="R61" i="48"/>
  <c r="U25" i="48"/>
  <c r="AF79" i="48"/>
  <c r="W33" i="48"/>
  <c r="Z71" i="48"/>
  <c r="C33" i="48"/>
  <c r="N71" i="48"/>
  <c r="I25" i="48"/>
  <c r="L79" i="48"/>
  <c r="Q26" i="48"/>
  <c r="D80" i="48"/>
  <c r="D87" i="48" s="1"/>
  <c r="K34" i="48"/>
  <c r="K46" i="48" s="1"/>
  <c r="F72" i="48"/>
  <c r="G20" i="48"/>
  <c r="J58" i="48"/>
  <c r="J89" i="48" s="1"/>
  <c r="E12" i="48"/>
  <c r="E44" i="48" s="1"/>
  <c r="P66" i="48"/>
  <c r="O30" i="48"/>
  <c r="B76" i="48"/>
  <c r="M38" i="48"/>
  <c r="H68" i="48"/>
  <c r="I39" i="48"/>
  <c r="L69" i="48"/>
  <c r="C31" i="48"/>
  <c r="N77" i="48"/>
  <c r="Q9" i="48"/>
  <c r="Q47" i="48" s="1"/>
  <c r="D63" i="48"/>
  <c r="K17" i="48"/>
  <c r="F55" i="48"/>
  <c r="F86" i="48" s="1"/>
  <c r="G35" i="48"/>
  <c r="G45" i="48" s="1"/>
  <c r="J73" i="48"/>
  <c r="E27" i="48"/>
  <c r="P81" i="48"/>
  <c r="P88" i="48" s="1"/>
  <c r="O13" i="48"/>
  <c r="B59" i="48"/>
  <c r="M21" i="48"/>
  <c r="H51" i="48"/>
  <c r="AG21" i="48"/>
  <c r="T51" i="48"/>
  <c r="AA13" i="48"/>
  <c r="V59" i="48"/>
  <c r="Y27" i="48"/>
  <c r="AB81" i="48"/>
  <c r="S35" i="48"/>
  <c r="AD73" i="48"/>
  <c r="AE17" i="48"/>
  <c r="R55" i="48"/>
  <c r="AC9" i="48"/>
  <c r="X63" i="48"/>
  <c r="W31" i="48"/>
  <c r="Z77" i="48"/>
  <c r="J32" i="48"/>
  <c r="J45" i="48" s="1"/>
  <c r="G78" i="48"/>
  <c r="P40" i="48"/>
  <c r="E70" i="48"/>
  <c r="E88" i="48" s="1"/>
  <c r="B18" i="48"/>
  <c r="O56" i="48"/>
  <c r="H10" i="48"/>
  <c r="M64" i="48"/>
  <c r="L28" i="48"/>
  <c r="I82" i="48"/>
  <c r="N36" i="48"/>
  <c r="C74" i="48"/>
  <c r="D22" i="48"/>
  <c r="D47" i="48" s="1"/>
  <c r="Q52" i="48"/>
  <c r="F14" i="48"/>
  <c r="K60" i="48"/>
  <c r="K86" i="48" s="1"/>
  <c r="R14" i="48"/>
  <c r="AE60" i="48"/>
  <c r="X22" i="48"/>
  <c r="AC52" i="48"/>
  <c r="Z36" i="48"/>
  <c r="W74" i="48"/>
  <c r="AF28" i="48"/>
  <c r="U82" i="48"/>
  <c r="T10" i="48"/>
  <c r="AG64" i="48"/>
  <c r="V18" i="48"/>
  <c r="AA56" i="48"/>
  <c r="AB40" i="48"/>
  <c r="Y70" i="48"/>
  <c r="AD32" i="48"/>
  <c r="S78" i="48"/>
  <c r="R29" i="48"/>
  <c r="AE75" i="48"/>
  <c r="X37" i="48"/>
  <c r="AC67" i="48"/>
  <c r="Z19" i="48"/>
  <c r="W57" i="48"/>
  <c r="AF11" i="48"/>
  <c r="U65" i="48"/>
  <c r="T25" i="48"/>
  <c r="AG79" i="48"/>
  <c r="V33" i="48"/>
  <c r="AA71" i="48"/>
  <c r="AB23" i="48"/>
  <c r="Y53" i="48"/>
  <c r="AD15" i="48"/>
  <c r="S61" i="48"/>
  <c r="J15" i="48"/>
  <c r="G61" i="48"/>
  <c r="G89" i="48" s="1"/>
  <c r="P23" i="48"/>
  <c r="P44" i="48" s="1"/>
  <c r="E53" i="48"/>
  <c r="B33" i="48"/>
  <c r="O71" i="48"/>
  <c r="H25" i="48"/>
  <c r="M79" i="48"/>
  <c r="L11" i="48"/>
  <c r="I65" i="48"/>
  <c r="N19" i="48"/>
  <c r="C57" i="48"/>
  <c r="D37" i="48"/>
  <c r="Q67" i="48"/>
  <c r="Q87" i="48" s="1"/>
  <c r="F29" i="48"/>
  <c r="F46" i="48" s="1"/>
  <c r="K75" i="48"/>
  <c r="AE37" i="48"/>
  <c r="R67" i="48"/>
  <c r="R86" i="48" s="1"/>
  <c r="AC29" i="48"/>
  <c r="AC47" i="48" s="1"/>
  <c r="X75" i="48"/>
  <c r="W11" i="48"/>
  <c r="Z65" i="48"/>
  <c r="U19" i="48"/>
  <c r="AF57" i="48"/>
  <c r="AG33" i="48"/>
  <c r="T71" i="48"/>
  <c r="AA25" i="48"/>
  <c r="V79" i="48"/>
  <c r="Y15" i="48"/>
  <c r="AB61" i="48"/>
  <c r="AB88" i="48" s="1"/>
  <c r="S23" i="48"/>
  <c r="S45" i="48" s="1"/>
  <c r="AD53" i="48"/>
  <c r="G23" i="48"/>
  <c r="J53" i="48"/>
  <c r="E15" i="48"/>
  <c r="P61" i="48"/>
  <c r="O25" i="48"/>
  <c r="B79" i="48"/>
  <c r="M33" i="48"/>
  <c r="H71" i="48"/>
  <c r="I19" i="48"/>
  <c r="L57" i="48"/>
  <c r="C11" i="48"/>
  <c r="N65" i="48"/>
  <c r="Q29" i="48"/>
  <c r="D75" i="48"/>
  <c r="K37" i="48"/>
  <c r="F67" i="48"/>
  <c r="G40" i="48"/>
  <c r="J70" i="48"/>
  <c r="E32" i="48"/>
  <c r="P78" i="48"/>
  <c r="O10" i="48"/>
  <c r="B64" i="48"/>
  <c r="M18" i="48"/>
  <c r="H56" i="48"/>
  <c r="I36" i="48"/>
  <c r="L74" i="48"/>
  <c r="C28" i="48"/>
  <c r="N82" i="48"/>
  <c r="Q14" i="48"/>
  <c r="D60" i="48"/>
  <c r="K22" i="48"/>
  <c r="F52" i="48"/>
  <c r="AE22" i="48"/>
  <c r="AE46" i="48" s="1"/>
  <c r="R52" i="48"/>
  <c r="AC14" i="48"/>
  <c r="X60" i="48"/>
  <c r="X87" i="48" s="1"/>
  <c r="W28" i="48"/>
  <c r="Z82" i="48"/>
  <c r="U36" i="48"/>
  <c r="AF74" i="48"/>
  <c r="AG18" i="48"/>
  <c r="T56" i="48"/>
  <c r="AA10" i="48"/>
  <c r="V64" i="48"/>
  <c r="Y32" i="48"/>
  <c r="Y44" i="48" s="1"/>
  <c r="AB78" i="48"/>
  <c r="S40" i="48"/>
  <c r="AD70" i="48"/>
  <c r="AD89" i="48" s="1"/>
  <c r="W20" i="48"/>
  <c r="Z58" i="48"/>
  <c r="Z87" i="48" s="1"/>
  <c r="U12" i="48"/>
  <c r="U46" i="48" s="1"/>
  <c r="AF66" i="48"/>
  <c r="AE30" i="48"/>
  <c r="R76" i="48"/>
  <c r="AC38" i="48"/>
  <c r="X68" i="48"/>
  <c r="Y24" i="48"/>
  <c r="AB54" i="48"/>
  <c r="S16" i="48"/>
  <c r="AD62" i="48"/>
  <c r="AG26" i="48"/>
  <c r="T80" i="48"/>
  <c r="T89" i="48" s="1"/>
  <c r="AA34" i="48"/>
  <c r="AA44" i="48" s="1"/>
  <c r="V72" i="48"/>
  <c r="O34" i="48"/>
  <c r="B72" i="48"/>
  <c r="M26" i="48"/>
  <c r="H80" i="48"/>
  <c r="G16" i="48"/>
  <c r="J62" i="48"/>
  <c r="E24" i="48"/>
  <c r="P54" i="48"/>
  <c r="Q38" i="48"/>
  <c r="D68" i="48"/>
  <c r="K30" i="48"/>
  <c r="F76" i="48"/>
  <c r="I12" i="48"/>
  <c r="L66" i="48"/>
  <c r="C20" i="48"/>
  <c r="N58" i="48"/>
  <c r="O17" i="48"/>
  <c r="B55" i="48"/>
  <c r="M9" i="48"/>
  <c r="H63" i="48"/>
  <c r="G31" i="48"/>
  <c r="J77" i="48"/>
  <c r="E39" i="48"/>
  <c r="P69" i="48"/>
  <c r="Q21" i="48"/>
  <c r="D51" i="48"/>
  <c r="K13" i="48"/>
  <c r="F59" i="48"/>
  <c r="I27" i="48"/>
  <c r="L81" i="48"/>
  <c r="C35" i="48"/>
  <c r="N73" i="48"/>
  <c r="W35" i="48"/>
  <c r="W47" i="48" s="1"/>
  <c r="Z73" i="48"/>
  <c r="U27" i="48"/>
  <c r="AF81" i="48"/>
  <c r="AF86" i="48" s="1"/>
  <c r="AE13" i="48"/>
  <c r="R59" i="48"/>
  <c r="AC21" i="48"/>
  <c r="X51" i="48"/>
  <c r="Y39" i="48"/>
  <c r="AB69" i="48"/>
  <c r="S31" i="48"/>
  <c r="AD77" i="48"/>
  <c r="AG9" i="48"/>
  <c r="AG45" i="48" s="1"/>
  <c r="T63" i="48"/>
  <c r="AA17" i="48"/>
  <c r="V55" i="48"/>
  <c r="V88" i="48" s="1"/>
  <c r="R2" i="48"/>
  <c r="AI164" i="48" l="1"/>
  <c r="AH164" i="48"/>
  <c r="AJ164" i="48"/>
  <c r="AH147" i="48"/>
  <c r="AI147" i="48"/>
  <c r="AH155" i="48"/>
  <c r="AI155" i="48"/>
  <c r="AI136" i="48"/>
  <c r="AH136" i="48"/>
  <c r="AH151" i="48"/>
  <c r="AJ151" i="48"/>
  <c r="B172" i="48"/>
  <c r="AI151" i="48"/>
  <c r="AJ152" i="48"/>
  <c r="AI152" i="48"/>
  <c r="AH152" i="48"/>
  <c r="AJ157" i="48"/>
  <c r="AH157" i="48"/>
  <c r="AI157" i="48"/>
  <c r="AH149" i="48"/>
  <c r="AI149" i="48"/>
  <c r="AJ149" i="48"/>
  <c r="AH166" i="48"/>
  <c r="AI166" i="48"/>
  <c r="AI145" i="48"/>
  <c r="AH145" i="48"/>
  <c r="AJ138" i="48"/>
  <c r="AH138" i="48"/>
  <c r="AI138" i="48"/>
  <c r="AH141" i="48"/>
  <c r="AI141" i="48"/>
  <c r="AH163" i="48"/>
  <c r="AJ163" i="48"/>
  <c r="AI163" i="48"/>
  <c r="AH160" i="48"/>
  <c r="AI160" i="48"/>
  <c r="AH165" i="48"/>
  <c r="AI165" i="48"/>
  <c r="AH150" i="48"/>
  <c r="AI150" i="48"/>
  <c r="AJ150" i="48"/>
  <c r="B173" i="48"/>
  <c r="AI137" i="48"/>
  <c r="AJ137" i="48"/>
  <c r="AH137" i="48"/>
  <c r="AH154" i="48"/>
  <c r="AI154" i="48"/>
  <c r="AH158" i="48"/>
  <c r="AJ158" i="48"/>
  <c r="AI158" i="48"/>
  <c r="AJ143" i="48"/>
  <c r="AH143" i="48"/>
  <c r="AI143" i="48"/>
  <c r="AI161" i="48"/>
  <c r="AJ161" i="48"/>
  <c r="AH161" i="48"/>
  <c r="AI140" i="48"/>
  <c r="AJ140" i="48"/>
  <c r="AH140" i="48"/>
  <c r="AJ139" i="48"/>
  <c r="AH139" i="48"/>
  <c r="AI139" i="48"/>
  <c r="AI156" i="48"/>
  <c r="AH156" i="48"/>
  <c r="AI148" i="48"/>
  <c r="AH148" i="48"/>
  <c r="AH142" i="48"/>
  <c r="AI142" i="48"/>
  <c r="AI153" i="48"/>
  <c r="AH153" i="48"/>
  <c r="AH146" i="48"/>
  <c r="AI146" i="48"/>
  <c r="AH159" i="48"/>
  <c r="AI159" i="48"/>
  <c r="AJ144" i="48"/>
  <c r="AI144" i="48"/>
  <c r="AH144" i="48"/>
  <c r="AH135" i="48"/>
  <c r="AH162" i="48"/>
  <c r="AI162" i="48"/>
  <c r="AJ162" i="48"/>
  <c r="V167" i="48"/>
  <c r="V168" i="48"/>
  <c r="N167" i="48"/>
  <c r="N168" i="48"/>
  <c r="Y167" i="48"/>
  <c r="Y168" i="48"/>
  <c r="R167" i="48"/>
  <c r="R168" i="48"/>
  <c r="AE167" i="48"/>
  <c r="AE168" i="48"/>
  <c r="I167" i="48"/>
  <c r="I168" i="48"/>
  <c r="AC167" i="48"/>
  <c r="AC168" i="48"/>
  <c r="C168" i="48"/>
  <c r="C167" i="48"/>
  <c r="H167" i="48"/>
  <c r="H168" i="48"/>
  <c r="K168" i="48"/>
  <c r="K167" i="48"/>
  <c r="S168" i="48"/>
  <c r="S167" i="48"/>
  <c r="AB167" i="48"/>
  <c r="AB168" i="48"/>
  <c r="U167" i="48"/>
  <c r="U168" i="48"/>
  <c r="AD167" i="48"/>
  <c r="AD168" i="48"/>
  <c r="Q167" i="48"/>
  <c r="Q168" i="48"/>
  <c r="AF167" i="48"/>
  <c r="AF168" i="48"/>
  <c r="T167" i="48"/>
  <c r="T168" i="48"/>
  <c r="L167" i="48"/>
  <c r="L168" i="48"/>
  <c r="E167" i="48"/>
  <c r="E168" i="48"/>
  <c r="W167" i="48"/>
  <c r="W168" i="48"/>
  <c r="AG167" i="48"/>
  <c r="AG168" i="48"/>
  <c r="P167" i="48"/>
  <c r="P168" i="48"/>
  <c r="F167" i="48"/>
  <c r="F168" i="48"/>
  <c r="D167" i="48"/>
  <c r="D168" i="48"/>
  <c r="O167" i="48"/>
  <c r="O168" i="48"/>
  <c r="G167" i="48"/>
  <c r="G168" i="48"/>
  <c r="X167" i="48"/>
  <c r="X168" i="48"/>
  <c r="AA168" i="48"/>
  <c r="AA167" i="48"/>
  <c r="Z167" i="48"/>
  <c r="Z168" i="48"/>
  <c r="M167" i="48"/>
  <c r="M168" i="48"/>
  <c r="AI135" i="48"/>
  <c r="B168" i="48"/>
  <c r="B167" i="48"/>
  <c r="J167" i="48"/>
  <c r="J168" i="48"/>
  <c r="AG126" i="48"/>
  <c r="AA125" i="48"/>
  <c r="X126" i="48"/>
  <c r="AB125" i="48"/>
  <c r="V125" i="48"/>
  <c r="R126" i="48"/>
  <c r="U125" i="48"/>
  <c r="Y126" i="48"/>
  <c r="X125" i="48"/>
  <c r="AC126" i="48"/>
  <c r="W125" i="48"/>
  <c r="AE126" i="48"/>
  <c r="S126" i="48"/>
  <c r="Z126" i="48"/>
  <c r="T125" i="48"/>
  <c r="AG125" i="48"/>
  <c r="AD125" i="48"/>
  <c r="AE125" i="48"/>
  <c r="AB126" i="48"/>
  <c r="W126" i="48"/>
  <c r="T126" i="48"/>
  <c r="AI117" i="48"/>
  <c r="AH117" i="48"/>
  <c r="D125" i="48"/>
  <c r="D126" i="48"/>
  <c r="AH106" i="48"/>
  <c r="AI106" i="48"/>
  <c r="AH118" i="48"/>
  <c r="AI118" i="48"/>
  <c r="AJ95" i="48"/>
  <c r="AH95" i="48"/>
  <c r="AI95" i="48"/>
  <c r="C125" i="48"/>
  <c r="C126" i="48"/>
  <c r="AJ107" i="48"/>
  <c r="AH107" i="48"/>
  <c r="AI107" i="48"/>
  <c r="AI100" i="48"/>
  <c r="AH100" i="48"/>
  <c r="AH120" i="48"/>
  <c r="AI120" i="48"/>
  <c r="AJ120" i="48"/>
  <c r="AH103" i="48"/>
  <c r="AI103" i="48"/>
  <c r="S125" i="48"/>
  <c r="M125" i="48"/>
  <c r="M126" i="48"/>
  <c r="AH119" i="48"/>
  <c r="AI119" i="48"/>
  <c r="AJ119" i="48"/>
  <c r="F126" i="48"/>
  <c r="F125" i="48"/>
  <c r="P125" i="48"/>
  <c r="P126" i="48"/>
  <c r="N125" i="48"/>
  <c r="N126" i="48"/>
  <c r="AH93" i="48"/>
  <c r="B125" i="48"/>
  <c r="B126" i="48"/>
  <c r="AI93" i="48"/>
  <c r="AD126" i="48"/>
  <c r="AI123" i="48"/>
  <c r="AH123" i="48"/>
  <c r="B131" i="48"/>
  <c r="AJ108" i="48"/>
  <c r="AI108" i="48"/>
  <c r="AH108" i="48"/>
  <c r="AH104" i="48"/>
  <c r="AI104" i="48"/>
  <c r="H126" i="48"/>
  <c r="H125" i="48"/>
  <c r="V126" i="48"/>
  <c r="AC125" i="48"/>
  <c r="Z125" i="48"/>
  <c r="AJ97" i="48"/>
  <c r="AI97" i="48"/>
  <c r="AH97" i="48"/>
  <c r="Q131" i="48"/>
  <c r="Q126" i="48"/>
  <c r="Q125" i="48"/>
  <c r="I125" i="48"/>
  <c r="I126" i="48"/>
  <c r="AH116" i="48"/>
  <c r="AI116" i="48"/>
  <c r="AJ116" i="48"/>
  <c r="B130" i="48"/>
  <c r="AI109" i="48"/>
  <c r="AJ109" i="48"/>
  <c r="AH109" i="48"/>
  <c r="AH105" i="48"/>
  <c r="AI105" i="48"/>
  <c r="AJ115" i="48"/>
  <c r="AI115" i="48"/>
  <c r="AH115" i="48"/>
  <c r="K125" i="48"/>
  <c r="K126" i="48"/>
  <c r="Y125" i="48"/>
  <c r="AJ121" i="48"/>
  <c r="AH121" i="48"/>
  <c r="AI121" i="48"/>
  <c r="AH112" i="48"/>
  <c r="AI112" i="48"/>
  <c r="AI124" i="48"/>
  <c r="AH124" i="48"/>
  <c r="O126" i="48"/>
  <c r="O125" i="48"/>
  <c r="AI113" i="48"/>
  <c r="AH113" i="48"/>
  <c r="AJ98" i="48"/>
  <c r="AI98" i="48"/>
  <c r="AH98" i="48"/>
  <c r="AH94" i="48"/>
  <c r="AI94" i="48"/>
  <c r="E126" i="48"/>
  <c r="E125" i="48"/>
  <c r="AH110" i="48"/>
  <c r="AI110" i="48"/>
  <c r="AJ110" i="48"/>
  <c r="AI114" i="48"/>
  <c r="AH114" i="48"/>
  <c r="AH102" i="48"/>
  <c r="AI102" i="48"/>
  <c r="AJ102" i="48"/>
  <c r="AJ122" i="48"/>
  <c r="AI122" i="48"/>
  <c r="AH122" i="48"/>
  <c r="G126" i="48"/>
  <c r="G125" i="48"/>
  <c r="AI101" i="48"/>
  <c r="AJ101" i="48"/>
  <c r="AH101" i="48"/>
  <c r="AI99" i="48"/>
  <c r="AH99" i="48"/>
  <c r="AA126" i="48"/>
  <c r="R125" i="48"/>
  <c r="AF126" i="48"/>
  <c r="U126" i="48"/>
  <c r="J126" i="48"/>
  <c r="J125" i="48"/>
  <c r="AJ96" i="48"/>
  <c r="AH96" i="48"/>
  <c r="AI96" i="48"/>
  <c r="L125" i="48"/>
  <c r="L126" i="48"/>
  <c r="AH111" i="48"/>
  <c r="AI111" i="48"/>
  <c r="AF125" i="48"/>
  <c r="Y84" i="48"/>
  <c r="Y83" i="48"/>
  <c r="AI81" i="48"/>
  <c r="AH81" i="48"/>
  <c r="AJ66" i="48"/>
  <c r="AH66" i="48"/>
  <c r="AI66" i="48"/>
  <c r="B89" i="48"/>
  <c r="AH64" i="48"/>
  <c r="AI64" i="48"/>
  <c r="AH79" i="48"/>
  <c r="AI79" i="48"/>
  <c r="AJ79" i="48"/>
  <c r="AI52" i="48"/>
  <c r="AH52" i="48"/>
  <c r="AJ67" i="48"/>
  <c r="AH67" i="48"/>
  <c r="B88" i="48"/>
  <c r="AI67" i="48"/>
  <c r="N84" i="48"/>
  <c r="N83" i="48"/>
  <c r="AH58" i="48"/>
  <c r="AI58" i="48"/>
  <c r="T84" i="48"/>
  <c r="T83" i="48"/>
  <c r="AH54" i="48"/>
  <c r="AJ54" i="48"/>
  <c r="AI54" i="48"/>
  <c r="D84" i="48"/>
  <c r="D83" i="48"/>
  <c r="AH55" i="48"/>
  <c r="AJ55" i="48"/>
  <c r="AI55" i="48"/>
  <c r="AH72" i="48"/>
  <c r="AI72" i="48"/>
  <c r="H83" i="48"/>
  <c r="H84" i="48"/>
  <c r="J83" i="48"/>
  <c r="J84" i="48"/>
  <c r="K83" i="48"/>
  <c r="K84" i="48"/>
  <c r="AJ73" i="48"/>
  <c r="AH73" i="48"/>
  <c r="AI73" i="48"/>
  <c r="B83" i="48"/>
  <c r="AF83" i="48"/>
  <c r="AF84" i="48"/>
  <c r="AB84" i="48"/>
  <c r="AB83" i="48"/>
  <c r="AH80" i="48"/>
  <c r="AI80" i="48"/>
  <c r="AJ80" i="48"/>
  <c r="AH63" i="48"/>
  <c r="AI63" i="48"/>
  <c r="AG87" i="48"/>
  <c r="AG83" i="48"/>
  <c r="AG84" i="48"/>
  <c r="AH75" i="48"/>
  <c r="AI75" i="48"/>
  <c r="AI60" i="48"/>
  <c r="AJ60" i="48"/>
  <c r="AH60" i="48"/>
  <c r="AE83" i="48"/>
  <c r="AE84" i="48"/>
  <c r="Z83" i="48"/>
  <c r="Z84" i="48"/>
  <c r="AI69" i="48"/>
  <c r="AH69" i="48"/>
  <c r="AH70" i="48"/>
  <c r="AI70" i="48"/>
  <c r="L84" i="48"/>
  <c r="L83" i="48"/>
  <c r="AI68" i="48"/>
  <c r="AJ68" i="48"/>
  <c r="AH68" i="48"/>
  <c r="M83" i="48"/>
  <c r="M84" i="48"/>
  <c r="O83" i="48"/>
  <c r="O84" i="48"/>
  <c r="U83" i="48"/>
  <c r="U84" i="48"/>
  <c r="Q89" i="48"/>
  <c r="Q84" i="48"/>
  <c r="Q83" i="48"/>
  <c r="AJ53" i="48"/>
  <c r="AI53" i="48"/>
  <c r="AH53" i="48"/>
  <c r="C83" i="48"/>
  <c r="C84" i="48"/>
  <c r="G83" i="48"/>
  <c r="G84" i="48"/>
  <c r="P83" i="48"/>
  <c r="P84" i="48"/>
  <c r="R84" i="48"/>
  <c r="R88" i="48"/>
  <c r="R83" i="48"/>
  <c r="AH71" i="48"/>
  <c r="AI71" i="48"/>
  <c r="AH56" i="48"/>
  <c r="AJ56" i="48"/>
  <c r="AI56" i="48"/>
  <c r="V83" i="48"/>
  <c r="V84" i="48"/>
  <c r="AH51" i="48"/>
  <c r="S83" i="48"/>
  <c r="S84" i="48"/>
  <c r="AJ59" i="48"/>
  <c r="AH59" i="48"/>
  <c r="AI59" i="48"/>
  <c r="AI76" i="48"/>
  <c r="AH76" i="48"/>
  <c r="E83" i="48"/>
  <c r="E84" i="48"/>
  <c r="B84" i="48"/>
  <c r="AD84" i="48"/>
  <c r="AD83" i="48"/>
  <c r="X83" i="48"/>
  <c r="X84" i="48"/>
  <c r="AA83" i="48"/>
  <c r="AA84" i="48"/>
  <c r="AH65" i="48"/>
  <c r="AI65" i="48"/>
  <c r="AJ65" i="48"/>
  <c r="AH78" i="48"/>
  <c r="AI78" i="48"/>
  <c r="AJ78" i="48"/>
  <c r="AI61" i="48"/>
  <c r="AH61" i="48"/>
  <c r="I83" i="48"/>
  <c r="I84" i="48"/>
  <c r="AC83" i="48"/>
  <c r="AC84" i="48"/>
  <c r="AI82" i="48"/>
  <c r="AH82" i="48"/>
  <c r="AH62" i="48"/>
  <c r="AI62" i="48"/>
  <c r="AI77" i="48"/>
  <c r="AJ77" i="48"/>
  <c r="AH77" i="48"/>
  <c r="W83" i="48"/>
  <c r="W84" i="48"/>
  <c r="F83" i="48"/>
  <c r="F84" i="48"/>
  <c r="AH74" i="48"/>
  <c r="AJ74" i="48"/>
  <c r="AI74" i="48"/>
  <c r="AH57" i="48"/>
  <c r="AI57" i="48"/>
  <c r="AI51" i="48"/>
  <c r="AI35" i="48"/>
  <c r="AH35" i="48"/>
  <c r="AJ35" i="48"/>
  <c r="W41" i="48"/>
  <c r="W42" i="48"/>
  <c r="X41" i="48"/>
  <c r="X42" i="48"/>
  <c r="AI11" i="48"/>
  <c r="AH11" i="48"/>
  <c r="AJ11" i="48"/>
  <c r="AI28" i="48"/>
  <c r="AH28" i="48"/>
  <c r="L42" i="48"/>
  <c r="L41" i="48"/>
  <c r="AJ17" i="48"/>
  <c r="AI17" i="48"/>
  <c r="AH17" i="48"/>
  <c r="AI34" i="48"/>
  <c r="AH34" i="48"/>
  <c r="E41" i="48"/>
  <c r="E42" i="48"/>
  <c r="AI36" i="48"/>
  <c r="AH36" i="48"/>
  <c r="AJ36" i="48"/>
  <c r="AI19" i="48"/>
  <c r="AH19" i="48"/>
  <c r="I41" i="48"/>
  <c r="I42" i="48"/>
  <c r="AI10" i="48"/>
  <c r="AH10" i="48"/>
  <c r="K42" i="48"/>
  <c r="K41" i="48"/>
  <c r="Q41" i="48"/>
  <c r="Q42" i="48"/>
  <c r="C42" i="48"/>
  <c r="C41" i="48"/>
  <c r="AI23" i="48"/>
  <c r="AH23" i="48"/>
  <c r="AJ23" i="48"/>
  <c r="D42" i="48"/>
  <c r="D41" i="48"/>
  <c r="AJ13" i="48"/>
  <c r="AI13" i="48"/>
  <c r="AH13" i="48"/>
  <c r="AI30" i="48"/>
  <c r="AH30" i="48"/>
  <c r="AI40" i="48"/>
  <c r="AH40" i="48"/>
  <c r="G41" i="48"/>
  <c r="G42" i="48"/>
  <c r="Y41" i="48"/>
  <c r="Y42" i="48"/>
  <c r="AI39" i="48"/>
  <c r="AH39" i="48"/>
  <c r="AI24" i="48"/>
  <c r="AJ24" i="48"/>
  <c r="AH24" i="48"/>
  <c r="N41" i="48"/>
  <c r="N42" i="48"/>
  <c r="AJ32" i="48"/>
  <c r="AI32" i="48"/>
  <c r="AH32" i="48"/>
  <c r="AI15" i="48"/>
  <c r="AH15" i="48"/>
  <c r="AE41" i="48"/>
  <c r="AE42" i="48"/>
  <c r="AG41" i="48"/>
  <c r="AG42" i="48"/>
  <c r="AH33" i="48"/>
  <c r="AI33" i="48"/>
  <c r="AJ18" i="48"/>
  <c r="AI18" i="48"/>
  <c r="AH18" i="48"/>
  <c r="AC41" i="48"/>
  <c r="AC42" i="48"/>
  <c r="AF41" i="48"/>
  <c r="AF42" i="48"/>
  <c r="AI22" i="48"/>
  <c r="AH22" i="48"/>
  <c r="AI37" i="48"/>
  <c r="AH37" i="48"/>
  <c r="AJ37" i="48"/>
  <c r="AI38" i="48"/>
  <c r="AH38" i="48"/>
  <c r="AJ38" i="48"/>
  <c r="AI21" i="48"/>
  <c r="AH21" i="48"/>
  <c r="S41" i="48"/>
  <c r="S42" i="48"/>
  <c r="AI20" i="48"/>
  <c r="AH20" i="48"/>
  <c r="R41" i="48"/>
  <c r="R42" i="48"/>
  <c r="AI29" i="48"/>
  <c r="AH29" i="48"/>
  <c r="AJ14" i="48"/>
  <c r="AI14" i="48"/>
  <c r="AH14" i="48"/>
  <c r="P41" i="48"/>
  <c r="P42" i="48"/>
  <c r="T42" i="48"/>
  <c r="T41" i="48"/>
  <c r="AD41" i="48"/>
  <c r="AD42" i="48"/>
  <c r="AJ26" i="48"/>
  <c r="AH26" i="48"/>
  <c r="AI26" i="48"/>
  <c r="Z41" i="48"/>
  <c r="Z42" i="48"/>
  <c r="AI27" i="48"/>
  <c r="AH27" i="48"/>
  <c r="AJ12" i="48"/>
  <c r="AI12" i="48"/>
  <c r="AH12" i="48"/>
  <c r="O41" i="48"/>
  <c r="O42" i="48"/>
  <c r="M41" i="48"/>
  <c r="M42" i="48"/>
  <c r="F41" i="48"/>
  <c r="F42" i="48"/>
  <c r="AI16" i="48"/>
  <c r="AH16" i="48"/>
  <c r="AB42" i="48"/>
  <c r="AB41" i="48"/>
  <c r="AJ31" i="48"/>
  <c r="AI31" i="48"/>
  <c r="AH31" i="48"/>
  <c r="H41" i="48"/>
  <c r="H42" i="48"/>
  <c r="J41" i="48"/>
  <c r="J42" i="48"/>
  <c r="V41" i="48"/>
  <c r="V42" i="48"/>
  <c r="U41" i="48"/>
  <c r="U42" i="48"/>
  <c r="AA41" i="48"/>
  <c r="AA42" i="48"/>
  <c r="AJ25" i="48"/>
  <c r="AH25" i="48"/>
  <c r="AI25" i="48"/>
  <c r="AH46" i="48"/>
  <c r="B170" i="48"/>
  <c r="B129" i="48"/>
  <c r="B171" i="48"/>
  <c r="B87" i="48"/>
  <c r="B45" i="48"/>
  <c r="AJ45" i="48" s="1"/>
  <c r="AH47" i="48"/>
  <c r="AJ47" i="48"/>
  <c r="AI47" i="48"/>
  <c r="AI46" i="48" l="1"/>
  <c r="AJ46" i="48"/>
  <c r="AI45" i="48"/>
  <c r="AH45" i="48"/>
  <c r="AJ87" i="48"/>
  <c r="AI89" i="48"/>
  <c r="AH129" i="48"/>
  <c r="AI129" i="48"/>
  <c r="AJ129" i="48"/>
  <c r="AH131" i="48"/>
  <c r="AI131" i="48"/>
  <c r="AJ131" i="48"/>
  <c r="AH89" i="48"/>
  <c r="AJ171" i="48"/>
  <c r="AI171" i="48"/>
  <c r="AH171" i="48"/>
  <c r="AH173" i="48"/>
  <c r="AJ173" i="48"/>
  <c r="AI173" i="48"/>
  <c r="AJ172" i="48"/>
  <c r="AH172" i="48"/>
  <c r="AI172" i="48"/>
  <c r="AJ170" i="48"/>
  <c r="AH170" i="48"/>
  <c r="AI170" i="48"/>
  <c r="AJ130" i="48"/>
  <c r="AH130" i="48"/>
  <c r="AI130" i="48"/>
  <c r="AI87" i="48"/>
  <c r="AH87" i="48"/>
  <c r="AJ89" i="48"/>
  <c r="AI88" i="48"/>
  <c r="AH88" i="48"/>
  <c r="AJ88" i="48"/>
  <c r="B128" i="48" l="1"/>
  <c r="AJ128" i="48" s="1"/>
  <c r="AH128" i="48" l="1"/>
  <c r="AI128" i="48"/>
  <c r="B86" i="48"/>
  <c r="AJ86" i="48" s="1"/>
  <c r="AI86" i="48" l="1"/>
  <c r="AH86" i="48"/>
  <c r="B44" i="48"/>
  <c r="AI44" i="48" s="1"/>
  <c r="AH9" i="48"/>
  <c r="B42" i="48"/>
  <c r="B41" i="48"/>
  <c r="AI9" i="48"/>
  <c r="AH44" i="48" l="1"/>
  <c r="AJ44" i="48"/>
  <c r="B128" i="51"/>
  <c r="AI128" i="51" s="1"/>
  <c r="AJ128" i="51" l="1"/>
  <c r="AH128" i="51"/>
</calcChain>
</file>

<file path=xl/sharedStrings.xml><?xml version="1.0" encoding="utf-8"?>
<sst xmlns="http://schemas.openxmlformats.org/spreadsheetml/2006/main" count="21901" uniqueCount="1205">
  <si>
    <t>S1</t>
  </si>
  <si>
    <t>S2</t>
  </si>
  <si>
    <t>S3</t>
  </si>
  <si>
    <t>D1</t>
  </si>
  <si>
    <t>D2</t>
  </si>
  <si>
    <t xml:space="preserve"> </t>
  </si>
  <si>
    <t>D3</t>
  </si>
  <si>
    <t>D4</t>
  </si>
  <si>
    <t>S1=16400</t>
  </si>
  <si>
    <t>S2=11201200</t>
  </si>
  <si>
    <t>S3=8606720000</t>
  </si>
  <si>
    <t>A2</t>
  </si>
  <si>
    <t>Z31</t>
  </si>
  <si>
    <t>ζ25</t>
  </si>
  <si>
    <t>G8</t>
  </si>
  <si>
    <t>F30</t>
  </si>
  <si>
    <t>D28</t>
  </si>
  <si>
    <t>α5</t>
  </si>
  <si>
    <t>X2</t>
  </si>
  <si>
    <t>O31</t>
  </si>
  <si>
    <t>I25</t>
  </si>
  <si>
    <t>R8</t>
  </si>
  <si>
    <t>L3</t>
  </si>
  <si>
    <t>S30</t>
  </si>
  <si>
    <t>U28</t>
  </si>
  <si>
    <t>N5</t>
  </si>
  <si>
    <t>A23</t>
  </si>
  <si>
    <t>Z10</t>
  </si>
  <si>
    <t>ζ16</t>
  </si>
  <si>
    <t>G17</t>
  </si>
  <si>
    <t>γ22</t>
  </si>
  <si>
    <t>F11</t>
  </si>
  <si>
    <t>D13</t>
  </si>
  <si>
    <t>α20</t>
  </si>
  <si>
    <t>X23</t>
  </si>
  <si>
    <t>O10</t>
  </si>
  <si>
    <t>I16</t>
  </si>
  <si>
    <t>R17</t>
  </si>
  <si>
    <t>L22</t>
  </si>
  <si>
    <t>S11</t>
  </si>
  <si>
    <t>U13</t>
  </si>
  <si>
    <t>N20</t>
  </si>
  <si>
    <t>B27</t>
  </si>
  <si>
    <t>Y6</t>
  </si>
  <si>
    <t>ε4</t>
  </si>
  <si>
    <t>H29</t>
  </si>
  <si>
    <t>δ26</t>
  </si>
  <si>
    <t>E7</t>
  </si>
  <si>
    <t>C1</t>
  </si>
  <si>
    <t>β32</t>
  </si>
  <si>
    <t>W27</t>
  </si>
  <si>
    <t>P6</t>
  </si>
  <si>
    <t>J4</t>
  </si>
  <si>
    <t>Q29</t>
  </si>
  <si>
    <t>K26</t>
  </si>
  <si>
    <t>T7</t>
  </si>
  <si>
    <t>V1</t>
  </si>
  <si>
    <t>M32</t>
  </si>
  <si>
    <t>B14</t>
  </si>
  <si>
    <t>Y19</t>
  </si>
  <si>
    <t>ε21</t>
  </si>
  <si>
    <t>H12</t>
  </si>
  <si>
    <t>δ15</t>
  </si>
  <si>
    <t>E18</t>
  </si>
  <si>
    <t>C24</t>
  </si>
  <si>
    <t>β19</t>
  </si>
  <si>
    <t>W14</t>
  </si>
  <si>
    <t>P19</t>
  </si>
  <si>
    <t>J21</t>
  </si>
  <si>
    <t>Q12</t>
  </si>
  <si>
    <t>K15</t>
  </si>
  <si>
    <t>T18</t>
  </si>
  <si>
    <t>V24</t>
  </si>
  <si>
    <t>M9</t>
  </si>
  <si>
    <t>δ3</t>
  </si>
  <si>
    <t>E30</t>
  </si>
  <si>
    <t>C28</t>
  </si>
  <si>
    <t>β5</t>
  </si>
  <si>
    <t>B2</t>
  </si>
  <si>
    <t>Y31</t>
  </si>
  <si>
    <t>ε25</t>
  </si>
  <si>
    <t>H8</t>
  </si>
  <si>
    <t>K3</t>
  </si>
  <si>
    <t>T30</t>
  </si>
  <si>
    <t>V28</t>
  </si>
  <si>
    <t>M5</t>
  </si>
  <si>
    <t>W2</t>
  </si>
  <si>
    <t>P31</t>
  </si>
  <si>
    <t>J25</t>
  </si>
  <si>
    <t>Q8</t>
  </si>
  <si>
    <t>δ22</t>
  </si>
  <si>
    <t>E11</t>
  </si>
  <si>
    <t>C13</t>
  </si>
  <si>
    <t>β20</t>
  </si>
  <si>
    <t>B23</t>
  </si>
  <si>
    <t>Y10</t>
  </si>
  <si>
    <t>ε16</t>
  </si>
  <si>
    <t>H17</t>
  </si>
  <si>
    <t>K22</t>
  </si>
  <si>
    <t>T11</t>
  </si>
  <si>
    <t>V13</t>
  </si>
  <si>
    <t>M20</t>
  </si>
  <si>
    <t>W23</t>
  </si>
  <si>
    <t>P10</t>
  </si>
  <si>
    <t>J16</t>
  </si>
  <si>
    <t>Q17</t>
  </si>
  <si>
    <t>γ26</t>
  </si>
  <si>
    <t>F7</t>
  </si>
  <si>
    <t>α32</t>
  </si>
  <si>
    <t>A27</t>
  </si>
  <si>
    <t>Z6</t>
  </si>
  <si>
    <t>ζ4</t>
  </si>
  <si>
    <t>G29</t>
  </si>
  <si>
    <t>L26</t>
  </si>
  <si>
    <t>S7</t>
  </si>
  <si>
    <t>U1</t>
  </si>
  <si>
    <t>N32</t>
  </si>
  <si>
    <t>X27</t>
  </si>
  <si>
    <t>O6</t>
  </si>
  <si>
    <t>I4</t>
  </si>
  <si>
    <t>R29</t>
  </si>
  <si>
    <t>F18</t>
  </si>
  <si>
    <t>D24</t>
  </si>
  <si>
    <t>α9</t>
  </si>
  <si>
    <t>A14</t>
  </si>
  <si>
    <t>Z19</t>
  </si>
  <si>
    <t>ζ21</t>
  </si>
  <si>
    <t>G12</t>
  </si>
  <si>
    <t>L15</t>
  </si>
  <si>
    <t>S18</t>
  </si>
  <si>
    <t>U24</t>
  </si>
  <si>
    <t>N9</t>
  </si>
  <si>
    <t>X14</t>
  </si>
  <si>
    <t>O19</t>
  </si>
  <si>
    <t>I21</t>
  </si>
  <si>
    <t>R12</t>
  </si>
  <si>
    <t>Y32</t>
  </si>
  <si>
    <t>B1</t>
  </si>
  <si>
    <t>H7</t>
  </si>
  <si>
    <t>ε26</t>
  </si>
  <si>
    <t>E29</t>
  </si>
  <si>
    <t>δ4</t>
  </si>
  <si>
    <t>C27</t>
  </si>
  <si>
    <t>P32</t>
  </si>
  <si>
    <t>W1</t>
  </si>
  <si>
    <t>Q7</t>
  </si>
  <si>
    <t>J26</t>
  </si>
  <si>
    <t>T29</t>
  </si>
  <si>
    <t>K4</t>
  </si>
  <si>
    <t>M6</t>
  </si>
  <si>
    <t>V27</t>
  </si>
  <si>
    <t>Y9</t>
  </si>
  <si>
    <t>B24</t>
  </si>
  <si>
    <t>H18</t>
  </si>
  <si>
    <t>ε15</t>
  </si>
  <si>
    <t>E12</t>
  </si>
  <si>
    <t>δ21</t>
  </si>
  <si>
    <t>C14</t>
  </si>
  <si>
    <t>P9</t>
  </si>
  <si>
    <t>W24</t>
  </si>
  <si>
    <t>Q18</t>
  </si>
  <si>
    <t>J15</t>
  </si>
  <si>
    <t>T12</t>
  </si>
  <si>
    <t>K21</t>
  </si>
  <si>
    <t>M19</t>
  </si>
  <si>
    <t>V14</t>
  </si>
  <si>
    <t>Z5</t>
  </si>
  <si>
    <t>A28</t>
  </si>
  <si>
    <t>G30</t>
  </si>
  <si>
    <t>ζ3</t>
  </si>
  <si>
    <t>F8</t>
  </si>
  <si>
    <t>γ25</t>
  </si>
  <si>
    <t>α31</t>
  </si>
  <si>
    <t>O5</t>
  </si>
  <si>
    <t>X28</t>
  </si>
  <si>
    <t>R30</t>
  </si>
  <si>
    <t>I3</t>
  </si>
  <si>
    <t>S8</t>
  </si>
  <si>
    <t>L25</t>
  </si>
  <si>
    <t>N31</t>
  </si>
  <si>
    <t>U2</t>
  </si>
  <si>
    <t>Z20</t>
  </si>
  <si>
    <t>A13</t>
  </si>
  <si>
    <t>G11</t>
  </si>
  <si>
    <t>ζ22</t>
  </si>
  <si>
    <t>F17</t>
  </si>
  <si>
    <t>γ16</t>
  </si>
  <si>
    <t>α10</t>
  </si>
  <si>
    <t>D23</t>
  </si>
  <si>
    <t>O20</t>
  </si>
  <si>
    <t>X13</t>
  </si>
  <si>
    <t>R11</t>
  </si>
  <si>
    <t>I22</t>
  </si>
  <si>
    <t>S17</t>
  </si>
  <si>
    <t>L16</t>
  </si>
  <si>
    <t>N10</t>
  </si>
  <si>
    <t>U23</t>
  </si>
  <si>
    <t>F29</t>
  </si>
  <si>
    <t>γ4</t>
  </si>
  <si>
    <t>α6</t>
  </si>
  <si>
    <t>D27</t>
  </si>
  <si>
    <t>Z32</t>
  </si>
  <si>
    <t>A1</t>
  </si>
  <si>
    <t>G7</t>
  </si>
  <si>
    <t>ζ26</t>
  </si>
  <si>
    <t>S29</t>
  </si>
  <si>
    <t>L4</t>
  </si>
  <si>
    <t>N6</t>
  </si>
  <si>
    <t>U27</t>
  </si>
  <si>
    <t>O32</t>
  </si>
  <si>
    <t>X1</t>
  </si>
  <si>
    <t>R7</t>
  </si>
  <si>
    <t>I26</t>
  </si>
  <si>
    <t>F12</t>
  </si>
  <si>
    <t>α19</t>
  </si>
  <si>
    <t>D14</t>
  </si>
  <si>
    <t>Z9</t>
  </si>
  <si>
    <t>A24</t>
  </si>
  <si>
    <t>G18</t>
  </si>
  <si>
    <t>ζ15</t>
  </si>
  <si>
    <t>S12</t>
  </si>
  <si>
    <t>L21</t>
  </si>
  <si>
    <t>N19</t>
  </si>
  <si>
    <t>U14</t>
  </si>
  <si>
    <t>O9</t>
  </si>
  <si>
    <t>X24</t>
  </si>
  <si>
    <t>R18</t>
  </si>
  <si>
    <t>I15</t>
  </si>
  <si>
    <t>E8</t>
  </si>
  <si>
    <t>δ25</t>
  </si>
  <si>
    <t>β31</t>
  </si>
  <si>
    <t>C2</t>
  </si>
  <si>
    <t>Y5</t>
  </si>
  <si>
    <t>B28</t>
  </si>
  <si>
    <t>H30</t>
  </si>
  <si>
    <t>ε3</t>
  </si>
  <si>
    <t>T8</t>
  </si>
  <si>
    <t>K25</t>
  </si>
  <si>
    <t>M31</t>
  </si>
  <si>
    <t>V2</t>
  </si>
  <si>
    <t>P5</t>
  </si>
  <si>
    <t>W28</t>
  </si>
  <si>
    <t>Q30</t>
  </si>
  <si>
    <t>J3</t>
  </si>
  <si>
    <t>E17</t>
  </si>
  <si>
    <t>δ16</t>
  </si>
  <si>
    <t>β10</t>
  </si>
  <si>
    <t>C23</t>
  </si>
  <si>
    <t>Y20</t>
  </si>
  <si>
    <t>B13</t>
  </si>
  <si>
    <t>H11</t>
  </si>
  <si>
    <t>ε22</t>
  </si>
  <si>
    <t>T17</t>
  </si>
  <si>
    <t>K16</t>
  </si>
  <si>
    <t>M10</t>
  </si>
  <si>
    <t>V23</t>
  </si>
  <si>
    <t>P20</t>
  </si>
  <si>
    <t>W13</t>
  </si>
  <si>
    <t>Q11</t>
  </si>
  <si>
    <t>J22</t>
  </si>
  <si>
    <t>I23</t>
  </si>
  <si>
    <t>R10</t>
  </si>
  <si>
    <t>X16</t>
  </si>
  <si>
    <t>O17</t>
  </si>
  <si>
    <t>U22</t>
  </si>
  <si>
    <t>N11</t>
  </si>
  <si>
    <t>L13</t>
  </si>
  <si>
    <t>S20</t>
  </si>
  <si>
    <t>ζ23</t>
  </si>
  <si>
    <t>G10</t>
  </si>
  <si>
    <t>A16</t>
  </si>
  <si>
    <t>Z17</t>
  </si>
  <si>
    <t>D22</t>
  </si>
  <si>
    <t>α11</t>
  </si>
  <si>
    <t>γ13</t>
  </si>
  <si>
    <t>F20</t>
  </si>
  <si>
    <t>I2</t>
  </si>
  <si>
    <t>R31</t>
  </si>
  <si>
    <t>X25</t>
  </si>
  <si>
    <t>O8</t>
  </si>
  <si>
    <t>U3</t>
  </si>
  <si>
    <t>N30</t>
  </si>
  <si>
    <t>L28</t>
  </si>
  <si>
    <t>S5</t>
  </si>
  <si>
    <t>ζ2</t>
  </si>
  <si>
    <t>G31</t>
  </si>
  <si>
    <t>A25</t>
  </si>
  <si>
    <t>Z8</t>
  </si>
  <si>
    <t>α30</t>
  </si>
  <si>
    <t>γ28</t>
  </si>
  <si>
    <t>F5</t>
  </si>
  <si>
    <t>J14</t>
  </si>
  <si>
    <t>Q19</t>
  </si>
  <si>
    <t>W21</t>
  </si>
  <si>
    <t>P12</t>
  </si>
  <si>
    <t>V15</t>
  </si>
  <si>
    <t>M18</t>
  </si>
  <si>
    <t>K24</t>
  </si>
  <si>
    <t>T9</t>
  </si>
  <si>
    <t>ε14</t>
  </si>
  <si>
    <t>H19</t>
  </si>
  <si>
    <t>B21</t>
  </si>
  <si>
    <t>Y12</t>
  </si>
  <si>
    <t>C15</t>
  </si>
  <si>
    <t>β18</t>
  </si>
  <si>
    <t>δ24</t>
  </si>
  <si>
    <t>E9</t>
  </si>
  <si>
    <t>J27</t>
  </si>
  <si>
    <t>Q6</t>
  </si>
  <si>
    <t>W4</t>
  </si>
  <si>
    <t>P29</t>
  </si>
  <si>
    <t>V26</t>
  </si>
  <si>
    <t>M7</t>
  </si>
  <si>
    <t>K1</t>
  </si>
  <si>
    <t>T32</t>
  </si>
  <si>
    <t>ε27</t>
  </si>
  <si>
    <t>H6</t>
  </si>
  <si>
    <t>B4</t>
  </si>
  <si>
    <t>Y29</t>
  </si>
  <si>
    <t>C26</t>
  </si>
  <si>
    <t>β7</t>
  </si>
  <si>
    <t>δ1</t>
  </si>
  <si>
    <t>E32</t>
  </si>
  <si>
    <t>V22</t>
  </si>
  <si>
    <t>M11</t>
  </si>
  <si>
    <t>K13</t>
  </si>
  <si>
    <t>T20</t>
  </si>
  <si>
    <t>J23</t>
  </si>
  <si>
    <t>Q10</t>
  </si>
  <si>
    <t>W16</t>
  </si>
  <si>
    <t>P17</t>
  </si>
  <si>
    <t>C22</t>
  </si>
  <si>
    <t>β11</t>
  </si>
  <si>
    <t>δ13</t>
  </si>
  <si>
    <t>E20</t>
  </si>
  <si>
    <t>ε23</t>
  </si>
  <si>
    <t>H10</t>
  </si>
  <si>
    <t>B16</t>
  </si>
  <si>
    <t>Y17</t>
  </si>
  <si>
    <t>V3</t>
  </si>
  <si>
    <t>M30</t>
  </si>
  <si>
    <t>K28</t>
  </si>
  <si>
    <t>T5</t>
  </si>
  <si>
    <t>J2</t>
  </si>
  <si>
    <t>Q31</t>
  </si>
  <si>
    <t>W25</t>
  </si>
  <si>
    <t>P8</t>
  </si>
  <si>
    <t>C3</t>
  </si>
  <si>
    <t>β30</t>
  </si>
  <si>
    <t>δ28</t>
  </si>
  <si>
    <t>E5</t>
  </si>
  <si>
    <t>ε2</t>
  </si>
  <si>
    <t>H31</t>
  </si>
  <si>
    <t>B25</t>
  </si>
  <si>
    <t>Y8</t>
  </si>
  <si>
    <t>U15</t>
  </si>
  <si>
    <t>N18</t>
  </si>
  <si>
    <t>L24</t>
  </si>
  <si>
    <t>S9</t>
  </si>
  <si>
    <t>I14</t>
  </si>
  <si>
    <t>R19</t>
  </si>
  <si>
    <t>X21</t>
  </si>
  <si>
    <t>O12</t>
  </si>
  <si>
    <t>D15</t>
  </si>
  <si>
    <t>α18</t>
  </si>
  <si>
    <t>F9</t>
  </si>
  <si>
    <t>ζ14</t>
  </si>
  <si>
    <t>G19</t>
  </si>
  <si>
    <t>A21</t>
  </si>
  <si>
    <t>Z12</t>
  </si>
  <si>
    <t>U26</t>
  </si>
  <si>
    <t>N7</t>
  </si>
  <si>
    <t>L1</t>
  </si>
  <si>
    <t>S32</t>
  </si>
  <si>
    <t>I27</t>
  </si>
  <si>
    <t>R6</t>
  </si>
  <si>
    <t>X4</t>
  </si>
  <si>
    <t>O29</t>
  </si>
  <si>
    <t>D26</t>
  </si>
  <si>
    <t>α27</t>
  </si>
  <si>
    <t>γ1</t>
  </si>
  <si>
    <t>F32</t>
  </si>
  <si>
    <t>ζ27</t>
  </si>
  <si>
    <t>G6</t>
  </si>
  <si>
    <t>A4</t>
  </si>
  <si>
    <t>Z29</t>
  </si>
  <si>
    <t>Q9</t>
  </si>
  <si>
    <t>J24</t>
  </si>
  <si>
    <t>P18</t>
  </si>
  <si>
    <t>W15</t>
  </si>
  <si>
    <t>M12</t>
  </si>
  <si>
    <t>V21</t>
  </si>
  <si>
    <t>T19</t>
  </si>
  <si>
    <t>K14</t>
  </si>
  <si>
    <t>H9</t>
  </si>
  <si>
    <t>ε24</t>
  </si>
  <si>
    <t>Y18</t>
  </si>
  <si>
    <t>B15</t>
  </si>
  <si>
    <t>β12</t>
  </si>
  <si>
    <t>C21</t>
  </si>
  <si>
    <t>E19</t>
  </si>
  <si>
    <t>δ14</t>
  </si>
  <si>
    <t>Q32</t>
  </si>
  <si>
    <t>J1</t>
  </si>
  <si>
    <t>P7</t>
  </si>
  <si>
    <t>W26</t>
  </si>
  <si>
    <t>M29</t>
  </si>
  <si>
    <t>V4</t>
  </si>
  <si>
    <t>T6</t>
  </si>
  <si>
    <t>K27</t>
  </si>
  <si>
    <t>H32</t>
  </si>
  <si>
    <t>ε1</t>
  </si>
  <si>
    <t>Y7</t>
  </si>
  <si>
    <t>B26</t>
  </si>
  <si>
    <t>β29</t>
  </si>
  <si>
    <t>C4</t>
  </si>
  <si>
    <t>E6</t>
  </si>
  <si>
    <t>δ27</t>
  </si>
  <si>
    <t>R20</t>
  </si>
  <si>
    <t>I13</t>
  </si>
  <si>
    <t>O11</t>
  </si>
  <si>
    <t>X22</t>
  </si>
  <si>
    <t>N17</t>
  </si>
  <si>
    <t>U16</t>
  </si>
  <si>
    <t>S10</t>
  </si>
  <si>
    <t>L23</t>
  </si>
  <si>
    <t>G20</t>
  </si>
  <si>
    <t>ζ13</t>
  </si>
  <si>
    <t>Z11</t>
  </si>
  <si>
    <t>A22</t>
  </si>
  <si>
    <t>α17</t>
  </si>
  <si>
    <t>D16</t>
  </si>
  <si>
    <t>F10</t>
  </si>
  <si>
    <t>γ23</t>
  </si>
  <si>
    <t>R5</t>
  </si>
  <si>
    <t>I28</t>
  </si>
  <si>
    <t>O30</t>
  </si>
  <si>
    <t>X3</t>
  </si>
  <si>
    <t>N8</t>
  </si>
  <si>
    <t>U25</t>
  </si>
  <si>
    <t>S31</t>
  </si>
  <si>
    <t>L2</t>
  </si>
  <si>
    <t>G5</t>
  </si>
  <si>
    <t>ζ28</t>
  </si>
  <si>
    <t>Z30</t>
  </si>
  <si>
    <t>A3</t>
  </si>
  <si>
    <t>α8</t>
  </si>
  <si>
    <t>D25</t>
  </si>
  <si>
    <t>F31</t>
  </si>
  <si>
    <t>γ2</t>
  </si>
  <si>
    <t>N12</t>
  </si>
  <si>
    <t>U21</t>
  </si>
  <si>
    <t>S19</t>
  </si>
  <si>
    <t>L14</t>
  </si>
  <si>
    <t>R9</t>
  </si>
  <si>
    <t>I24</t>
  </si>
  <si>
    <t>O18</t>
  </si>
  <si>
    <t>X15</t>
  </si>
  <si>
    <t>α12</t>
  </si>
  <si>
    <t>D21</t>
  </si>
  <si>
    <t>F19</t>
  </si>
  <si>
    <t>γ14</t>
  </si>
  <si>
    <t>G9</t>
  </si>
  <si>
    <t>ζ24</t>
  </si>
  <si>
    <t>Z18</t>
  </si>
  <si>
    <t>A15</t>
  </si>
  <si>
    <t>N29</t>
  </si>
  <si>
    <t>U4</t>
  </si>
  <si>
    <t>S6</t>
  </si>
  <si>
    <t>L27</t>
  </si>
  <si>
    <t>R32</t>
  </si>
  <si>
    <t>I1</t>
  </si>
  <si>
    <t>O7</t>
  </si>
  <si>
    <t>X26</t>
  </si>
  <si>
    <t>α29</t>
  </si>
  <si>
    <t>F6</t>
  </si>
  <si>
    <t>G32</t>
  </si>
  <si>
    <t>ζ1</t>
  </si>
  <si>
    <t>Z7</t>
  </si>
  <si>
    <t>A26</t>
  </si>
  <si>
    <t>M17</t>
  </si>
  <si>
    <t>V16</t>
  </si>
  <si>
    <t>T10</t>
  </si>
  <si>
    <t>K23</t>
  </si>
  <si>
    <t>Q20</t>
  </si>
  <si>
    <t>J13</t>
  </si>
  <si>
    <t>P11</t>
  </si>
  <si>
    <t>W22</t>
  </si>
  <si>
    <t>β17</t>
  </si>
  <si>
    <t>C16</t>
  </si>
  <si>
    <t>E10</t>
  </si>
  <si>
    <t>δ23</t>
  </si>
  <si>
    <t>H20</t>
  </si>
  <si>
    <t>ε13</t>
  </si>
  <si>
    <t>Y11</t>
  </si>
  <si>
    <t>B22</t>
  </si>
  <si>
    <t>M8</t>
  </si>
  <si>
    <t>V25</t>
  </si>
  <si>
    <t>T31</t>
  </si>
  <si>
    <t>K2</t>
  </si>
  <si>
    <t>Q5</t>
  </si>
  <si>
    <t>J28</t>
  </si>
  <si>
    <t>P30</t>
  </si>
  <si>
    <t>W3</t>
  </si>
  <si>
    <t>β8</t>
  </si>
  <si>
    <t>C25</t>
  </si>
  <si>
    <t>E31</t>
  </si>
  <si>
    <t>δ2</t>
  </si>
  <si>
    <t>H5</t>
  </si>
  <si>
    <t>ε28</t>
  </si>
  <si>
    <t>Y30</t>
  </si>
  <si>
    <t>B3</t>
  </si>
  <si>
    <t>X10</t>
  </si>
  <si>
    <t>O23</t>
  </si>
  <si>
    <t>I17</t>
  </si>
  <si>
    <t>R16</t>
  </si>
  <si>
    <t>L11</t>
  </si>
  <si>
    <t>S22</t>
  </si>
  <si>
    <t>U20</t>
  </si>
  <si>
    <t>N13</t>
  </si>
  <si>
    <t>A10</t>
  </si>
  <si>
    <t>Z23</t>
  </si>
  <si>
    <t>ζ17</t>
  </si>
  <si>
    <t>G16</t>
  </si>
  <si>
    <t>γ11</t>
  </si>
  <si>
    <t>F22</t>
  </si>
  <si>
    <t>D20</t>
  </si>
  <si>
    <t>α13</t>
  </si>
  <si>
    <t>X31</t>
  </si>
  <si>
    <t>O2</t>
  </si>
  <si>
    <t>I8</t>
  </si>
  <si>
    <t>R25</t>
  </si>
  <si>
    <t>L30</t>
  </si>
  <si>
    <t>U5</t>
  </si>
  <si>
    <t>N28</t>
  </si>
  <si>
    <t>A31</t>
  </si>
  <si>
    <t>Z2</t>
  </si>
  <si>
    <t>ζ8</t>
  </si>
  <si>
    <t>G25</t>
  </si>
  <si>
    <t>F3</t>
  </si>
  <si>
    <t>D5</t>
  </si>
  <si>
    <t>α28</t>
  </si>
  <si>
    <t>W19</t>
  </si>
  <si>
    <t>P14</t>
  </si>
  <si>
    <t>J12</t>
  </si>
  <si>
    <t>Q21</t>
  </si>
  <si>
    <t>K18</t>
  </si>
  <si>
    <t>T15</t>
  </si>
  <si>
    <t>V9</t>
  </si>
  <si>
    <t>M24</t>
  </si>
  <si>
    <t>B19</t>
  </si>
  <si>
    <t>Y14</t>
  </si>
  <si>
    <t>ε12</t>
  </si>
  <si>
    <t>H21</t>
  </si>
  <si>
    <t>δ18</t>
  </si>
  <si>
    <t>E15</t>
  </si>
  <si>
    <t>C9</t>
  </si>
  <si>
    <t>β24</t>
  </si>
  <si>
    <t>W6</t>
  </si>
  <si>
    <t>P27</t>
  </si>
  <si>
    <t>J29</t>
  </si>
  <si>
    <t>Q4</t>
  </si>
  <si>
    <t>K7</t>
  </si>
  <si>
    <t>T26</t>
  </si>
  <si>
    <t>V32</t>
  </si>
  <si>
    <t>M1</t>
  </si>
  <si>
    <t>B6</t>
  </si>
  <si>
    <t>Y27</t>
  </si>
  <si>
    <t>ε29</t>
  </si>
  <si>
    <t>H4</t>
  </si>
  <si>
    <t>δ7</t>
  </si>
  <si>
    <t>E26</t>
  </si>
  <si>
    <t>C32</t>
  </si>
  <si>
    <t>β1</t>
  </si>
  <si>
    <t>K11</t>
  </si>
  <si>
    <t>T22</t>
  </si>
  <si>
    <t>V20</t>
  </si>
  <si>
    <t>M13</t>
  </si>
  <si>
    <t>W10</t>
  </si>
  <si>
    <t>P23</t>
  </si>
  <si>
    <t>J17</t>
  </si>
  <si>
    <t>Q16</t>
  </si>
  <si>
    <t>δ11</t>
  </si>
  <si>
    <t>E22</t>
  </si>
  <si>
    <t>C20</t>
  </si>
  <si>
    <t>β13</t>
  </si>
  <si>
    <t>B10</t>
  </si>
  <si>
    <t>Y23</t>
  </si>
  <si>
    <t>ε17</t>
  </si>
  <si>
    <t>H16</t>
  </si>
  <si>
    <t>K30</t>
  </si>
  <si>
    <t>T3</t>
  </si>
  <si>
    <t>V5</t>
  </si>
  <si>
    <t>M28</t>
  </si>
  <si>
    <t>W31</t>
  </si>
  <si>
    <t>P2</t>
  </si>
  <si>
    <t>J8</t>
  </si>
  <si>
    <t>Q25</t>
  </si>
  <si>
    <t>δ30</t>
  </si>
  <si>
    <t>E3</t>
  </si>
  <si>
    <t>C5</t>
  </si>
  <si>
    <t>β28</t>
  </si>
  <si>
    <t>B31</t>
  </si>
  <si>
    <t>Y2</t>
  </si>
  <si>
    <t>ε8</t>
  </si>
  <si>
    <t>H25</t>
  </si>
  <si>
    <t>L18</t>
  </si>
  <si>
    <t>S15</t>
  </si>
  <si>
    <t>U9</t>
  </si>
  <si>
    <t>N24</t>
  </si>
  <si>
    <t>X19</t>
  </si>
  <si>
    <t>O14</t>
  </si>
  <si>
    <t>I12</t>
  </si>
  <si>
    <t>R21</t>
  </si>
  <si>
    <t>F15</t>
  </si>
  <si>
    <t>D9</t>
  </si>
  <si>
    <t>α24</t>
  </si>
  <si>
    <t>A19</t>
  </si>
  <si>
    <t>Z14</t>
  </si>
  <si>
    <t>ζ12</t>
  </si>
  <si>
    <t>G21</t>
  </si>
  <si>
    <t>L7</t>
  </si>
  <si>
    <t>S26</t>
  </si>
  <si>
    <t>U32</t>
  </si>
  <si>
    <t>N1</t>
  </si>
  <si>
    <t>X6</t>
  </si>
  <si>
    <t>O27</t>
  </si>
  <si>
    <t>I29</t>
  </si>
  <si>
    <t>R4</t>
  </si>
  <si>
    <t>γ7</t>
  </si>
  <si>
    <t>F26</t>
  </si>
  <si>
    <t>D32</t>
  </si>
  <si>
    <t>α1</t>
  </si>
  <si>
    <t>A6</t>
  </si>
  <si>
    <t>Z27</t>
  </si>
  <si>
    <t>ζ29</t>
  </si>
  <si>
    <t>G4</t>
  </si>
  <si>
    <t>P24</t>
  </si>
  <si>
    <t>W9</t>
  </si>
  <si>
    <t>Q15</t>
  </si>
  <si>
    <t>J18</t>
  </si>
  <si>
    <t>T21</t>
  </si>
  <si>
    <t>K12</t>
  </si>
  <si>
    <t>M14</t>
  </si>
  <si>
    <t>V19</t>
  </si>
  <si>
    <t>Y24</t>
  </si>
  <si>
    <t>B9</t>
  </si>
  <si>
    <t>H15</t>
  </si>
  <si>
    <t>ε18</t>
  </si>
  <si>
    <t>E21</t>
  </si>
  <si>
    <t>δ12</t>
  </si>
  <si>
    <t>β14</t>
  </si>
  <si>
    <t>C19</t>
  </si>
  <si>
    <t>P1</t>
  </si>
  <si>
    <t>W32</t>
  </si>
  <si>
    <t>Q26</t>
  </si>
  <si>
    <t>J7</t>
  </si>
  <si>
    <t>T4</t>
  </si>
  <si>
    <t>K29</t>
  </si>
  <si>
    <t>M27</t>
  </si>
  <si>
    <t>V6</t>
  </si>
  <si>
    <t>Y1</t>
  </si>
  <si>
    <t>B32</t>
  </si>
  <si>
    <t>H26</t>
  </si>
  <si>
    <t>ε7</t>
  </si>
  <si>
    <t>E4</t>
  </si>
  <si>
    <t>δ29</t>
  </si>
  <si>
    <t>β27</t>
  </si>
  <si>
    <t>C6</t>
  </si>
  <si>
    <t>O13</t>
  </si>
  <si>
    <t>X20</t>
  </si>
  <si>
    <t>R22</t>
  </si>
  <si>
    <t>I11</t>
  </si>
  <si>
    <t>S16</t>
  </si>
  <si>
    <t>L17</t>
  </si>
  <si>
    <t>N23</t>
  </si>
  <si>
    <t>U10</t>
  </si>
  <si>
    <t>Z13</t>
  </si>
  <si>
    <t>A20</t>
  </si>
  <si>
    <t>G22</t>
  </si>
  <si>
    <t>ζ11</t>
  </si>
  <si>
    <t>F16</t>
  </si>
  <si>
    <t>γ17</t>
  </si>
  <si>
    <t>α23</t>
  </si>
  <si>
    <t>D10</t>
  </si>
  <si>
    <t>O28</t>
  </si>
  <si>
    <t>X5</t>
  </si>
  <si>
    <t>R3</t>
  </si>
  <si>
    <t>I30</t>
  </si>
  <si>
    <t>S25</t>
  </si>
  <si>
    <t>L8</t>
  </si>
  <si>
    <t>N2</t>
  </si>
  <si>
    <t>U31</t>
  </si>
  <si>
    <t>Z28</t>
  </si>
  <si>
    <t>A5</t>
  </si>
  <si>
    <t>G3</t>
  </si>
  <si>
    <t>ζ30</t>
  </si>
  <si>
    <t>F25</t>
  </si>
  <si>
    <t>γ8</t>
  </si>
  <si>
    <t>α2</t>
  </si>
  <si>
    <t>D31</t>
  </si>
  <si>
    <t>S21</t>
  </si>
  <si>
    <t>L12</t>
  </si>
  <si>
    <t>N14</t>
  </si>
  <si>
    <t>U19</t>
  </si>
  <si>
    <t>O24</t>
  </si>
  <si>
    <t>X9</t>
  </si>
  <si>
    <t>R15</t>
  </si>
  <si>
    <t>I18</t>
  </si>
  <si>
    <t>F21</t>
  </si>
  <si>
    <t>α14</t>
  </si>
  <si>
    <t>D19</t>
  </si>
  <si>
    <t>Z24</t>
  </si>
  <si>
    <t>A9</t>
  </si>
  <si>
    <t>G15</t>
  </si>
  <si>
    <t>ζ18</t>
  </si>
  <si>
    <t>S4</t>
  </si>
  <si>
    <t>L29</t>
  </si>
  <si>
    <t>N27</t>
  </si>
  <si>
    <t>U6</t>
  </si>
  <si>
    <t>O1</t>
  </si>
  <si>
    <t>X32</t>
  </si>
  <si>
    <t>R26</t>
  </si>
  <si>
    <t>I7</t>
  </si>
  <si>
    <t>F4</t>
  </si>
  <si>
    <t>γ29</t>
  </si>
  <si>
    <t>D6</t>
  </si>
  <si>
    <t>Z1</t>
  </si>
  <si>
    <t>A32</t>
  </si>
  <si>
    <t>G26</t>
  </si>
  <si>
    <t>ζ7</t>
  </si>
  <si>
    <t>T16</t>
  </si>
  <si>
    <t>K17</t>
  </si>
  <si>
    <t>M23</t>
  </si>
  <si>
    <t>V10</t>
  </si>
  <si>
    <t>P13</t>
  </si>
  <si>
    <t>W20</t>
  </si>
  <si>
    <t>Q22</t>
  </si>
  <si>
    <t>J11</t>
  </si>
  <si>
    <t>E16</t>
  </si>
  <si>
    <t>δ17</t>
  </si>
  <si>
    <t>β23</t>
  </si>
  <si>
    <t>C10</t>
  </si>
  <si>
    <t>Y13</t>
  </si>
  <si>
    <t>B20</t>
  </si>
  <si>
    <t>H22</t>
  </si>
  <si>
    <t>ε11</t>
  </si>
  <si>
    <t>T25</t>
  </si>
  <si>
    <t>K8</t>
  </si>
  <si>
    <t>M2</t>
  </si>
  <si>
    <t>V31</t>
  </si>
  <si>
    <t>P28</t>
  </si>
  <si>
    <t>W5</t>
  </si>
  <si>
    <t>Q3</t>
  </si>
  <si>
    <t>J30</t>
  </si>
  <si>
    <t>E25</t>
  </si>
  <si>
    <t>δ8</t>
  </si>
  <si>
    <t>β2</t>
  </si>
  <si>
    <t>C31</t>
  </si>
  <si>
    <t>Y28</t>
  </si>
  <si>
    <t>B5</t>
  </si>
  <si>
    <t>H3</t>
  </si>
  <si>
    <t>ε30</t>
  </si>
  <si>
    <t>ζ31</t>
  </si>
  <si>
    <t>G2</t>
  </si>
  <si>
    <t>A8</t>
  </si>
  <si>
    <t>Z25</t>
  </si>
  <si>
    <t>D30</t>
  </si>
  <si>
    <t>γ5</t>
  </si>
  <si>
    <t>F28</t>
  </si>
  <si>
    <t>I31</t>
  </si>
  <si>
    <t>R2</t>
  </si>
  <si>
    <t>X8</t>
  </si>
  <si>
    <t>O25</t>
  </si>
  <si>
    <t>U30</t>
  </si>
  <si>
    <t>N3</t>
  </si>
  <si>
    <t>L5</t>
  </si>
  <si>
    <t>S28</t>
  </si>
  <si>
    <t>ζ10</t>
  </si>
  <si>
    <t>G23</t>
  </si>
  <si>
    <t>A17</t>
  </si>
  <si>
    <t>Z16</t>
  </si>
  <si>
    <t>D11</t>
  </si>
  <si>
    <t>α22</t>
  </si>
  <si>
    <t>γ20</t>
  </si>
  <si>
    <t>F13</t>
  </si>
  <si>
    <t>I10</t>
  </si>
  <si>
    <t>R23</t>
  </si>
  <si>
    <t>X17</t>
  </si>
  <si>
    <t>O16</t>
  </si>
  <si>
    <t>U11</t>
  </si>
  <si>
    <t>N22</t>
  </si>
  <si>
    <t>L20</t>
  </si>
  <si>
    <t>S13</t>
  </si>
  <si>
    <t>ε6</t>
  </si>
  <si>
    <t>H27</t>
  </si>
  <si>
    <t>B29</t>
  </si>
  <si>
    <t>Y4</t>
  </si>
  <si>
    <t>C7</t>
  </si>
  <si>
    <t>β26</t>
  </si>
  <si>
    <t>δ32</t>
  </si>
  <si>
    <t>E1</t>
  </si>
  <si>
    <t>J6</t>
  </si>
  <si>
    <t>Q27</t>
  </si>
  <si>
    <t>W29</t>
  </si>
  <si>
    <t>P4</t>
  </si>
  <si>
    <t>V7</t>
  </si>
  <si>
    <t>M26</t>
  </si>
  <si>
    <t>K32</t>
  </si>
  <si>
    <t>T1</t>
  </si>
  <si>
    <t>ε19</t>
  </si>
  <si>
    <t>H14</t>
  </si>
  <si>
    <t>B12</t>
  </si>
  <si>
    <t>Y21</t>
  </si>
  <si>
    <t>C18</t>
  </si>
  <si>
    <t>β15</t>
  </si>
  <si>
    <t>δ9</t>
  </si>
  <si>
    <t>E24</t>
  </si>
  <si>
    <t>J19</t>
  </si>
  <si>
    <t>Q14</t>
  </si>
  <si>
    <t>W12</t>
  </si>
  <si>
    <t>P21</t>
  </si>
  <si>
    <t>V18</t>
  </si>
  <si>
    <t>M15</t>
  </si>
  <si>
    <t>K9</t>
  </si>
  <si>
    <t>T24</t>
  </si>
  <si>
    <t>C30</t>
  </si>
  <si>
    <t>β3</t>
  </si>
  <si>
    <t>δ5</t>
  </si>
  <si>
    <t>E28</t>
  </si>
  <si>
    <t>ε31</t>
  </si>
  <si>
    <t>H2</t>
  </si>
  <si>
    <t>B8</t>
  </si>
  <si>
    <t>Y25</t>
  </si>
  <si>
    <t>V30</t>
  </si>
  <si>
    <t>M3</t>
  </si>
  <si>
    <t>K5</t>
  </si>
  <si>
    <t>T28</t>
  </si>
  <si>
    <t>J31</t>
  </si>
  <si>
    <t>Q2</t>
  </si>
  <si>
    <t>W8</t>
  </si>
  <si>
    <t>P25</t>
  </si>
  <si>
    <t>C11</t>
  </si>
  <si>
    <t>β22</t>
  </si>
  <si>
    <t>δ20</t>
  </si>
  <si>
    <t>E13</t>
  </si>
  <si>
    <t>ε10</t>
  </si>
  <si>
    <t>H23</t>
  </si>
  <si>
    <t>B17</t>
  </si>
  <si>
    <t>Y16</t>
  </si>
  <si>
    <t>V11</t>
  </si>
  <si>
    <t>M22</t>
  </si>
  <si>
    <t>K20</t>
  </si>
  <si>
    <t>T13</t>
  </si>
  <si>
    <t>J10</t>
  </si>
  <si>
    <t>Q23</t>
  </si>
  <si>
    <t>W17</t>
  </si>
  <si>
    <t>P16</t>
  </si>
  <si>
    <t>D7</t>
  </si>
  <si>
    <t>α26</t>
  </si>
  <si>
    <t>γ32</t>
  </si>
  <si>
    <t>F1</t>
  </si>
  <si>
    <t>ζ6</t>
  </si>
  <si>
    <t>G27</t>
  </si>
  <si>
    <t>A29</t>
  </si>
  <si>
    <t>Z4</t>
  </si>
  <si>
    <t>U7</t>
  </si>
  <si>
    <t>N26</t>
  </si>
  <si>
    <t>L32</t>
  </si>
  <si>
    <t>I6</t>
  </si>
  <si>
    <t>R27</t>
  </si>
  <si>
    <t>X29</t>
  </si>
  <si>
    <t>O4</t>
  </si>
  <si>
    <t>D18</t>
  </si>
  <si>
    <t>α15</t>
  </si>
  <si>
    <t>F24</t>
  </si>
  <si>
    <t>ζ19</t>
  </si>
  <si>
    <t>G14</t>
  </si>
  <si>
    <t>A12</t>
  </si>
  <si>
    <t>Z21</t>
  </si>
  <si>
    <t>U18</t>
  </si>
  <si>
    <t>N15</t>
  </si>
  <si>
    <t>L9</t>
  </si>
  <si>
    <t>S24</t>
  </si>
  <si>
    <t>I19</t>
  </si>
  <si>
    <t>R14</t>
  </si>
  <si>
    <t>X12</t>
  </si>
  <si>
    <t>O21</t>
  </si>
  <si>
    <t>H1</t>
  </si>
  <si>
    <t>ε32</t>
  </si>
  <si>
    <t>Y26</t>
  </si>
  <si>
    <t>B7</t>
  </si>
  <si>
    <t>β4</t>
  </si>
  <si>
    <t>C29</t>
  </si>
  <si>
    <t>E27</t>
  </si>
  <si>
    <t>δ6</t>
  </si>
  <si>
    <t>Q1</t>
  </si>
  <si>
    <t>J32</t>
  </si>
  <si>
    <t>P26</t>
  </si>
  <si>
    <t>W7</t>
  </si>
  <si>
    <t>M4</t>
  </si>
  <si>
    <t>V29</t>
  </si>
  <si>
    <t>T27</t>
  </si>
  <si>
    <t>K6</t>
  </si>
  <si>
    <t>H24</t>
  </si>
  <si>
    <t>ε9</t>
  </si>
  <si>
    <t>Y15</t>
  </si>
  <si>
    <t>B18</t>
  </si>
  <si>
    <t>β21</t>
  </si>
  <si>
    <t>C12</t>
  </si>
  <si>
    <t>E14</t>
  </si>
  <si>
    <t>δ19</t>
  </si>
  <si>
    <t>Q24</t>
  </si>
  <si>
    <t>J9</t>
  </si>
  <si>
    <t>P15</t>
  </si>
  <si>
    <t>W18</t>
  </si>
  <si>
    <t>M21</t>
  </si>
  <si>
    <t>V12</t>
  </si>
  <si>
    <t>T14</t>
  </si>
  <si>
    <t>K19</t>
  </si>
  <si>
    <t>G28</t>
  </si>
  <si>
    <t>ζ32</t>
  </si>
  <si>
    <t>Z3</t>
  </si>
  <si>
    <t>A30</t>
  </si>
  <si>
    <t>α25</t>
  </si>
  <si>
    <t>D8</t>
  </si>
  <si>
    <t>F2</t>
  </si>
  <si>
    <t>γ31</t>
  </si>
  <si>
    <t>R28</t>
  </si>
  <si>
    <t>I5</t>
  </si>
  <si>
    <t>O3</t>
  </si>
  <si>
    <t>X30</t>
  </si>
  <si>
    <t>N25</t>
  </si>
  <si>
    <t>U8</t>
  </si>
  <si>
    <t>L31</t>
  </si>
  <si>
    <t>G13</t>
  </si>
  <si>
    <t>ζ20</t>
  </si>
  <si>
    <t>Z22</t>
  </si>
  <si>
    <t>A11</t>
  </si>
  <si>
    <t>α16</t>
  </si>
  <si>
    <t>D17</t>
  </si>
  <si>
    <t>F23</t>
  </si>
  <si>
    <t>γ10</t>
  </si>
  <si>
    <t>R13</t>
  </si>
  <si>
    <t>I20</t>
  </si>
  <si>
    <t>O22</t>
  </si>
  <si>
    <t>X11</t>
  </si>
  <si>
    <t>N16</t>
  </si>
  <si>
    <t>U17</t>
  </si>
  <si>
    <t>S23</t>
  </si>
  <si>
    <t>L10</t>
  </si>
  <si>
    <t>α4</t>
  </si>
  <si>
    <t>D29</t>
  </si>
  <si>
    <t>F27</t>
  </si>
  <si>
    <t>G1</t>
  </si>
  <si>
    <t>Z26</t>
  </si>
  <si>
    <t>A7</t>
  </si>
  <si>
    <t>N4</t>
  </si>
  <si>
    <t>U29</t>
  </si>
  <si>
    <t>S27</t>
  </si>
  <si>
    <t>L6</t>
  </si>
  <si>
    <t>R1</t>
  </si>
  <si>
    <t>I32</t>
  </si>
  <si>
    <t>O26</t>
  </si>
  <si>
    <t>X7</t>
  </si>
  <si>
    <t>α21</t>
  </si>
  <si>
    <t>D12</t>
  </si>
  <si>
    <t>F14</t>
  </si>
  <si>
    <t>γ19</t>
  </si>
  <si>
    <t>G24</t>
  </si>
  <si>
    <t>ζ9</t>
  </si>
  <si>
    <t>Z15</t>
  </si>
  <si>
    <t>A18</t>
  </si>
  <si>
    <t>N21</t>
  </si>
  <si>
    <t>U12</t>
  </si>
  <si>
    <t>S14</t>
  </si>
  <si>
    <t>L19</t>
  </si>
  <si>
    <t>R24</t>
  </si>
  <si>
    <t>I9</t>
  </si>
  <si>
    <t>O15</t>
  </si>
  <si>
    <t>X18</t>
  </si>
  <si>
    <t>β25</t>
  </si>
  <si>
    <t>C8</t>
  </si>
  <si>
    <t>E2</t>
  </si>
  <si>
    <t>δ31</t>
  </si>
  <si>
    <t>H28</t>
  </si>
  <si>
    <t>ε5</t>
  </si>
  <si>
    <t>Y3</t>
  </si>
  <si>
    <t>B30</t>
  </si>
  <si>
    <t>M25</t>
  </si>
  <si>
    <t>V8</t>
  </si>
  <si>
    <t>T2</t>
  </si>
  <si>
    <t>K31</t>
  </si>
  <si>
    <t>Q28</t>
  </si>
  <si>
    <t>J5</t>
  </si>
  <si>
    <t>P3</t>
  </si>
  <si>
    <t>W30</t>
  </si>
  <si>
    <t>β16</t>
  </si>
  <si>
    <t>C17</t>
  </si>
  <si>
    <t>E23</t>
  </si>
  <si>
    <t>δ10</t>
  </si>
  <si>
    <t>H13</t>
  </si>
  <si>
    <t>ε20</t>
  </si>
  <si>
    <t>Y22</t>
  </si>
  <si>
    <t>B11</t>
  </si>
  <si>
    <t>M16</t>
  </si>
  <si>
    <t>V17</t>
  </si>
  <si>
    <t>T23</t>
  </si>
  <si>
    <t>K10</t>
  </si>
  <si>
    <t>Q13</t>
  </si>
  <si>
    <t>J20</t>
  </si>
  <si>
    <t>P22</t>
  </si>
  <si>
    <t>W11</t>
  </si>
  <si>
    <t>The Key</t>
  </si>
  <si>
    <t>=</t>
  </si>
  <si>
    <t>α3</t>
  </si>
  <si>
    <t>α7</t>
  </si>
  <si>
    <r>
      <t>β5</t>
    </r>
    <r>
      <rPr>
        <sz val="10"/>
        <rFont val="Arial"/>
      </rPr>
      <t/>
    </r>
  </si>
  <si>
    <r>
      <t>β6</t>
    </r>
    <r>
      <rPr>
        <sz val="10"/>
        <rFont val="Arial"/>
      </rPr>
      <t/>
    </r>
  </si>
  <si>
    <r>
      <t>β8</t>
    </r>
    <r>
      <rPr>
        <sz val="10"/>
        <rFont val="Arial"/>
      </rPr>
      <t/>
    </r>
  </si>
  <si>
    <r>
      <t>β9</t>
    </r>
    <r>
      <rPr>
        <sz val="10"/>
        <rFont val="Arial"/>
      </rPr>
      <t/>
    </r>
  </si>
  <si>
    <r>
      <t>β11</t>
    </r>
    <r>
      <rPr>
        <sz val="10"/>
        <rFont val="Arial"/>
      </rPr>
      <t/>
    </r>
  </si>
  <si>
    <r>
      <t>β12</t>
    </r>
    <r>
      <rPr>
        <sz val="10"/>
        <rFont val="Arial"/>
      </rPr>
      <t/>
    </r>
  </si>
  <si>
    <r>
      <t>β14</t>
    </r>
    <r>
      <rPr>
        <sz val="10"/>
        <rFont val="Arial"/>
      </rPr>
      <t/>
    </r>
  </si>
  <si>
    <r>
      <t>β15</t>
    </r>
    <r>
      <rPr>
        <sz val="10"/>
        <rFont val="Arial"/>
      </rPr>
      <t/>
    </r>
  </si>
  <si>
    <r>
      <t>β17</t>
    </r>
    <r>
      <rPr>
        <sz val="10"/>
        <rFont val="Arial"/>
      </rPr>
      <t/>
    </r>
  </si>
  <si>
    <r>
      <t>β18</t>
    </r>
    <r>
      <rPr>
        <sz val="10"/>
        <rFont val="Arial"/>
      </rPr>
      <t/>
    </r>
  </si>
  <si>
    <r>
      <t>β20</t>
    </r>
    <r>
      <rPr>
        <sz val="10"/>
        <rFont val="Arial"/>
      </rPr>
      <t/>
    </r>
  </si>
  <si>
    <r>
      <t>β21</t>
    </r>
    <r>
      <rPr>
        <sz val="10"/>
        <rFont val="Arial"/>
      </rPr>
      <t/>
    </r>
  </si>
  <si>
    <r>
      <t>β23</t>
    </r>
    <r>
      <rPr>
        <sz val="10"/>
        <rFont val="Arial"/>
      </rPr>
      <t/>
    </r>
  </si>
  <si>
    <r>
      <t>β24</t>
    </r>
    <r>
      <rPr>
        <sz val="10"/>
        <rFont val="Arial"/>
      </rPr>
      <t/>
    </r>
  </si>
  <si>
    <r>
      <t>β26</t>
    </r>
    <r>
      <rPr>
        <sz val="10"/>
        <rFont val="Arial"/>
      </rPr>
      <t/>
    </r>
  </si>
  <si>
    <r>
      <t>β27</t>
    </r>
    <r>
      <rPr>
        <sz val="10"/>
        <rFont val="Arial"/>
      </rPr>
      <t/>
    </r>
  </si>
  <si>
    <r>
      <t>β29</t>
    </r>
    <r>
      <rPr>
        <sz val="10"/>
        <rFont val="Arial"/>
      </rPr>
      <t/>
    </r>
  </si>
  <si>
    <r>
      <t>β30</t>
    </r>
    <r>
      <rPr>
        <sz val="10"/>
        <rFont val="Arial"/>
      </rPr>
      <t/>
    </r>
  </si>
  <si>
    <r>
      <t>β32</t>
    </r>
    <r>
      <rPr>
        <sz val="10"/>
        <rFont val="Arial"/>
      </rPr>
      <t/>
    </r>
  </si>
  <si>
    <r>
      <t>γ3</t>
    </r>
    <r>
      <rPr>
        <sz val="10"/>
        <rFont val="Arial"/>
      </rPr>
      <t/>
    </r>
  </si>
  <si>
    <r>
      <t>γ6</t>
    </r>
    <r>
      <rPr>
        <sz val="10"/>
        <rFont val="Arial"/>
      </rPr>
      <t/>
    </r>
  </si>
  <si>
    <r>
      <t>γ9</t>
    </r>
    <r>
      <rPr>
        <sz val="10"/>
        <rFont val="Arial"/>
      </rPr>
      <t/>
    </r>
  </si>
  <si>
    <r>
      <t>γ12</t>
    </r>
    <r>
      <rPr>
        <sz val="10"/>
        <rFont val="Arial"/>
      </rPr>
      <t/>
    </r>
  </si>
  <si>
    <r>
      <t>γ15</t>
    </r>
    <r>
      <rPr>
        <sz val="10"/>
        <rFont val="Arial"/>
      </rPr>
      <t/>
    </r>
  </si>
  <si>
    <r>
      <t>γ18</t>
    </r>
    <r>
      <rPr>
        <sz val="10"/>
        <rFont val="Arial"/>
      </rPr>
      <t/>
    </r>
  </si>
  <si>
    <r>
      <t>γ21</t>
    </r>
    <r>
      <rPr>
        <sz val="10"/>
        <rFont val="Arial"/>
      </rPr>
      <t/>
    </r>
  </si>
  <si>
    <r>
      <t>γ24</t>
    </r>
    <r>
      <rPr>
        <sz val="10"/>
        <rFont val="Arial"/>
      </rPr>
      <t/>
    </r>
  </si>
  <si>
    <r>
      <t>γ27</t>
    </r>
    <r>
      <rPr>
        <sz val="10"/>
        <rFont val="Arial"/>
      </rPr>
      <t/>
    </r>
  </si>
  <si>
    <r>
      <t>γ30</t>
    </r>
    <r>
      <rPr>
        <sz val="10"/>
        <rFont val="Arial"/>
      </rPr>
      <t/>
    </r>
  </si>
  <si>
    <r>
      <t>δ4</t>
    </r>
    <r>
      <rPr>
        <sz val="10"/>
        <rFont val="Arial"/>
      </rPr>
      <t/>
    </r>
  </si>
  <si>
    <r>
      <t>δ5</t>
    </r>
    <r>
      <rPr>
        <sz val="10"/>
        <rFont val="Arial"/>
      </rPr>
      <t/>
    </r>
  </si>
  <si>
    <r>
      <t>δ6</t>
    </r>
    <r>
      <rPr>
        <sz val="10"/>
        <rFont val="Arial"/>
      </rPr>
      <t/>
    </r>
  </si>
  <si>
    <r>
      <t>δ7</t>
    </r>
    <r>
      <rPr>
        <sz val="10"/>
        <rFont val="Arial"/>
      </rPr>
      <t/>
    </r>
  </si>
  <si>
    <r>
      <t>δ8</t>
    </r>
    <r>
      <rPr>
        <sz val="10"/>
        <rFont val="Arial"/>
      </rPr>
      <t/>
    </r>
  </si>
  <si>
    <r>
      <t>δ9</t>
    </r>
    <r>
      <rPr>
        <sz val="10"/>
        <rFont val="Arial"/>
      </rPr>
      <t/>
    </r>
  </si>
  <si>
    <r>
      <t>δ10</t>
    </r>
    <r>
      <rPr>
        <sz val="10"/>
        <rFont val="Arial"/>
      </rPr>
      <t/>
    </r>
  </si>
  <si>
    <r>
      <t>δ11</t>
    </r>
    <r>
      <rPr>
        <sz val="10"/>
        <rFont val="Arial"/>
      </rPr>
      <t/>
    </r>
  </si>
  <si>
    <r>
      <t>δ12</t>
    </r>
    <r>
      <rPr>
        <sz val="10"/>
        <rFont val="Arial"/>
      </rPr>
      <t/>
    </r>
  </si>
  <si>
    <r>
      <t>δ13</t>
    </r>
    <r>
      <rPr>
        <sz val="10"/>
        <rFont val="Arial"/>
      </rPr>
      <t/>
    </r>
  </si>
  <si>
    <r>
      <t>δ14</t>
    </r>
    <r>
      <rPr>
        <sz val="10"/>
        <rFont val="Arial"/>
      </rPr>
      <t/>
    </r>
  </si>
  <si>
    <r>
      <t>δ15</t>
    </r>
    <r>
      <rPr>
        <sz val="10"/>
        <rFont val="Arial"/>
      </rPr>
      <t/>
    </r>
  </si>
  <si>
    <r>
      <t>δ16</t>
    </r>
    <r>
      <rPr>
        <sz val="10"/>
        <rFont val="Arial"/>
      </rPr>
      <t/>
    </r>
  </si>
  <si>
    <r>
      <t>δ17</t>
    </r>
    <r>
      <rPr>
        <sz val="10"/>
        <rFont val="Arial"/>
      </rPr>
      <t/>
    </r>
  </si>
  <si>
    <r>
      <t>δ18</t>
    </r>
    <r>
      <rPr>
        <sz val="10"/>
        <rFont val="Arial"/>
      </rPr>
      <t/>
    </r>
  </si>
  <si>
    <r>
      <t>δ19</t>
    </r>
    <r>
      <rPr>
        <sz val="10"/>
        <rFont val="Arial"/>
      </rPr>
      <t/>
    </r>
  </si>
  <si>
    <r>
      <t>δ20</t>
    </r>
    <r>
      <rPr>
        <sz val="10"/>
        <rFont val="Arial"/>
      </rPr>
      <t/>
    </r>
  </si>
  <si>
    <r>
      <t>δ21</t>
    </r>
    <r>
      <rPr>
        <sz val="10"/>
        <rFont val="Arial"/>
      </rPr>
      <t/>
    </r>
  </si>
  <si>
    <r>
      <t>δ22</t>
    </r>
    <r>
      <rPr>
        <sz val="10"/>
        <rFont val="Arial"/>
      </rPr>
      <t/>
    </r>
  </si>
  <si>
    <r>
      <t>δ23</t>
    </r>
    <r>
      <rPr>
        <sz val="10"/>
        <rFont val="Arial"/>
      </rPr>
      <t/>
    </r>
  </si>
  <si>
    <r>
      <t>δ24</t>
    </r>
    <r>
      <rPr>
        <sz val="10"/>
        <rFont val="Arial"/>
      </rPr>
      <t/>
    </r>
  </si>
  <si>
    <r>
      <t>δ25</t>
    </r>
    <r>
      <rPr>
        <sz val="10"/>
        <rFont val="Arial"/>
      </rPr>
      <t/>
    </r>
  </si>
  <si>
    <r>
      <t>δ26</t>
    </r>
    <r>
      <rPr>
        <sz val="10"/>
        <rFont val="Arial"/>
      </rPr>
      <t/>
    </r>
  </si>
  <si>
    <r>
      <t>δ27</t>
    </r>
    <r>
      <rPr>
        <sz val="10"/>
        <rFont val="Arial"/>
      </rPr>
      <t/>
    </r>
  </si>
  <si>
    <r>
      <t>δ28</t>
    </r>
    <r>
      <rPr>
        <sz val="10"/>
        <rFont val="Arial"/>
      </rPr>
      <t/>
    </r>
  </si>
  <si>
    <r>
      <t>δ29</t>
    </r>
    <r>
      <rPr>
        <sz val="10"/>
        <rFont val="Arial"/>
      </rPr>
      <t/>
    </r>
  </si>
  <si>
    <r>
      <t>δ30</t>
    </r>
    <r>
      <rPr>
        <sz val="10"/>
        <rFont val="Arial"/>
      </rPr>
      <t/>
    </r>
  </si>
  <si>
    <r>
      <t>δ31</t>
    </r>
    <r>
      <rPr>
        <sz val="10"/>
        <rFont val="Arial"/>
      </rPr>
      <t/>
    </r>
  </si>
  <si>
    <r>
      <t>δ32</t>
    </r>
    <r>
      <rPr>
        <sz val="10"/>
        <rFont val="Arial"/>
      </rPr>
      <t/>
    </r>
  </si>
  <si>
    <r>
      <t>ε6</t>
    </r>
    <r>
      <rPr>
        <sz val="10"/>
        <rFont val="Arial"/>
      </rPr>
      <t/>
    </r>
  </si>
  <si>
    <r>
      <t>ε9</t>
    </r>
    <r>
      <rPr>
        <sz val="10"/>
        <rFont val="Arial"/>
      </rPr>
      <t/>
    </r>
  </si>
  <si>
    <r>
      <t>ε12</t>
    </r>
    <r>
      <rPr>
        <sz val="10"/>
        <rFont val="Arial"/>
      </rPr>
      <t/>
    </r>
  </si>
  <si>
    <r>
      <t>ε15</t>
    </r>
    <r>
      <rPr>
        <sz val="10"/>
        <rFont val="Arial"/>
      </rPr>
      <t/>
    </r>
  </si>
  <si>
    <r>
      <t>ε18</t>
    </r>
    <r>
      <rPr>
        <sz val="10"/>
        <rFont val="Arial"/>
      </rPr>
      <t/>
    </r>
  </si>
  <si>
    <r>
      <t>ε21</t>
    </r>
    <r>
      <rPr>
        <sz val="10"/>
        <rFont val="Arial"/>
      </rPr>
      <t/>
    </r>
  </si>
  <si>
    <r>
      <t>ε24</t>
    </r>
    <r>
      <rPr>
        <sz val="10"/>
        <rFont val="Arial"/>
      </rPr>
      <t/>
    </r>
  </si>
  <si>
    <r>
      <t>ε27</t>
    </r>
    <r>
      <rPr>
        <sz val="10"/>
        <rFont val="Arial"/>
      </rPr>
      <t/>
    </r>
  </si>
  <si>
    <r>
      <t>ε30</t>
    </r>
    <r>
      <rPr>
        <sz val="10"/>
        <rFont val="Arial"/>
      </rPr>
      <t/>
    </r>
  </si>
  <si>
    <t>ζ5</t>
  </si>
  <si>
    <t>Put only in one Integer in a and d.</t>
  </si>
  <si>
    <t>a =</t>
  </si>
  <si>
    <t>a = 0,1,2,3……</t>
  </si>
  <si>
    <t>[-∞ &lt; a &lt; ∞]</t>
  </si>
  <si>
    <t>d =</t>
  </si>
  <si>
    <t>d = 1,2,3,4……</t>
  </si>
  <si>
    <t>num: [d ≠ 0]</t>
  </si>
  <si>
    <t>Σ =</t>
  </si>
  <si>
    <t>Σy = sum(A1:ζ32) /n</t>
  </si>
  <si>
    <t>Σ(n:a,d) = ½·n·[2·a + d·(n^2 -1)]</t>
  </si>
  <si>
    <t>[Hunter and Madachy 1975]</t>
  </si>
  <si>
    <t>MS order n =</t>
  </si>
  <si>
    <t>MQM copy right © 2024</t>
  </si>
  <si>
    <t>A</t>
  </si>
  <si>
    <t>β</t>
  </si>
  <si>
    <t>M</t>
  </si>
  <si>
    <t>α</t>
  </si>
  <si>
    <t>E</t>
  </si>
  <si>
    <t>ζ</t>
  </si>
  <si>
    <t>I</t>
  </si>
  <si>
    <t>L</t>
  </si>
  <si>
    <t>δ</t>
  </si>
  <si>
    <t>K</t>
  </si>
  <si>
    <t>ε</t>
  </si>
  <si>
    <t>ϒ5</t>
  </si>
  <si>
    <t>ϒ6</t>
  </si>
  <si>
    <t>ϒ4</t>
  </si>
  <si>
    <t>ϒ2</t>
  </si>
  <si>
    <t>ϒ8</t>
  </si>
  <si>
    <t>ϒ3</t>
  </si>
  <si>
    <t>ϒ1</t>
  </si>
  <si>
    <t>ϒ7</t>
  </si>
  <si>
    <t>ϒ</t>
  </si>
  <si>
    <t>ϒ19</t>
  </si>
  <si>
    <t>ϒ27</t>
  </si>
  <si>
    <t>ϒ21</t>
  </si>
  <si>
    <t>ϒ13</t>
  </si>
  <si>
    <t>ϒ23</t>
  </si>
  <si>
    <t>ϒ17</t>
  </si>
  <si>
    <t>ϒ28</t>
  </si>
  <si>
    <t>ϒ18</t>
  </si>
  <si>
    <t>ϒ20</t>
  </si>
  <si>
    <t>ϒ22</t>
  </si>
  <si>
    <t>ϒ24</t>
  </si>
  <si>
    <t>ϒ29</t>
  </si>
  <si>
    <t>ϒ14</t>
  </si>
  <si>
    <t>β9</t>
  </si>
  <si>
    <t>ϒ12</t>
  </si>
  <si>
    <t>ϒ11</t>
  </si>
  <si>
    <t>ϒ31</t>
  </si>
  <si>
    <t>ϒ32</t>
  </si>
  <si>
    <t>ϒ10</t>
  </si>
  <si>
    <t>ϒ16</t>
  </si>
  <si>
    <t>ϒ9</t>
  </si>
  <si>
    <t>ϒ15</t>
  </si>
  <si>
    <t>ϒ25</t>
  </si>
  <si>
    <t>ϒ30</t>
  </si>
  <si>
    <t>ϒ26</t>
  </si>
  <si>
    <t>Credit: Mikael Hermansson, 2025. www.squaremagie.se &amp; www.squaremagie.com</t>
  </si>
  <si>
    <t>Ms Matrix n32 1a</t>
  </si>
  <si>
    <t>Ms Matrix n32 1b</t>
  </si>
  <si>
    <t>Ms Matrix n32 2a</t>
  </si>
  <si>
    <t>Ms Matrix n32 2b</t>
  </si>
  <si>
    <t>d1:</t>
  </si>
  <si>
    <t>d2:</t>
  </si>
  <si>
    <t>Bimagic Square 32x32 A by Mikael Hermansson, July 2025.</t>
  </si>
  <si>
    <r>
      <t xml:space="preserve">SquareHouse </t>
    </r>
    <r>
      <rPr>
        <sz val="10"/>
        <color rgb="FF7030A0"/>
        <rFont val="Calibri"/>
        <family val="2"/>
      </rPr>
      <t>ψ</t>
    </r>
    <r>
      <rPr>
        <sz val="10"/>
        <color rgb="FF7030A0"/>
        <rFont val="Calibri"/>
        <family val="2"/>
        <scheme val="minor"/>
      </rPr>
      <t>.</t>
    </r>
  </si>
  <si>
    <t>Bimagic Square Matrix n32</t>
  </si>
  <si>
    <t>A world champion about bimagic square of n32 with new super column and rows, new super 4x tri- diagonal.</t>
  </si>
  <si>
    <t>Bimagic Square 1a</t>
  </si>
  <si>
    <t>Bimagic Square 1b</t>
  </si>
  <si>
    <t>Bimagic Square 2a</t>
  </si>
  <si>
    <t>Bimagic Square 2b</t>
  </si>
  <si>
    <t>Ms Matrix n32 3a</t>
  </si>
  <si>
    <t>B</t>
  </si>
  <si>
    <t>C</t>
  </si>
  <si>
    <t>D</t>
  </si>
  <si>
    <t>F</t>
  </si>
  <si>
    <t>G</t>
  </si>
  <si>
    <t>H</t>
  </si>
  <si>
    <t>J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</si>
  <si>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</si>
  <si>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</si>
  <si>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</si>
  <si>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</si>
  <si>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</si>
  <si>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</si>
  <si>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</si>
  <si>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</si>
  <si>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</si>
  <si>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</si>
  <si>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</si>
  <si>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</si>
  <si>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</si>
  <si>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Ms Matrix n32 3b</t>
  </si>
  <si>
    <t>Ms Matrix n32 4a</t>
  </si>
  <si>
    <t>Ms Matrix n32 4b</t>
  </si>
  <si>
    <t>Bimagic Square 3a (bi- 1a)</t>
  </si>
  <si>
    <t>Bimagic Square 3b (bi- 1b)</t>
  </si>
  <si>
    <t>Bimagic Square 4a (bi- 2a)</t>
  </si>
  <si>
    <t>Bimagic Square 4b (bi- 2b)</t>
  </si>
  <si>
    <t>Bimagic Square 32x32 B by Mikael Hermansson, July 2025.</t>
  </si>
  <si>
    <t>Bimagic Square of Order 32 A (1a)</t>
  </si>
  <si>
    <t>Bimagic Square of Order 32 A (1b)</t>
  </si>
  <si>
    <t>Bimagic Square of Order 32 A (2a)</t>
  </si>
  <si>
    <t>Bimagic Square of Order 32 A (2b)</t>
  </si>
  <si>
    <t>Bimagic Square of Order 32 B (1a)</t>
  </si>
  <si>
    <t>Bimagic Square of Order 32 B (1b)</t>
  </si>
  <si>
    <t>Bimagic Square of Order 32 B (2a)</t>
  </si>
  <si>
    <t>Bimagic Square of Order 32 B (2b)</t>
  </si>
  <si>
    <t>Bimagic Square of Order 32 B (3a)</t>
  </si>
  <si>
    <t>Bimagic Square of Order 32 B (3b)</t>
  </si>
  <si>
    <t>Bimagic Square of Order 32 B (4a)</t>
  </si>
  <si>
    <t>Bimagic Square of Order 32 B (4b)</t>
  </si>
  <si>
    <t>Bimagic Square of Order 32 A (3a)</t>
  </si>
  <si>
    <t>Bimagic Square of Order 32 A (3b)</t>
  </si>
  <si>
    <t>Bimagic Square of Order 32 A (4a)</t>
  </si>
  <si>
    <t>Bimagic Square of Order 32 A (4b)</t>
  </si>
  <si>
    <t>Original by Mikael Hermansson, July 2025. Excelsheet Bimagic-1 n32.</t>
  </si>
  <si>
    <t>Original by Mikael Hermansson, July 2025. Excelsheet Bimagic-2 n32.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</si>
</sst>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i/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name val="Calibri"/>
      <family val="2"/>
    </font>
    <font>
      <sz val="10"/>
      <color theme="1" tint="0.34998626667073579"/>
      <name val="Calibri"/>
      <family val="2"/>
    </font>
    <font>
      <sz val="1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8"/>
      <name val="Calibri"/>
      <family val="2"/>
      <scheme val="minor"/>
    </font>
    <font>
      <sz val="10"/>
      <color rgb="FF7030A0"/>
      <name val="Calibri"/>
      <family val="2"/>
    </font>
    <font>
      <sz val="10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</fills>
  <borders count="58">
    <border>
      <left/>
      <right/>
      <top/>
      <bottom/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medium">
        <color rgb="FFFFFF00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medium">
        <color rgb="FFFFFF00"/>
      </bottom>
      <diagonal/>
    </border>
    <border>
      <left style="medium">
        <color rgb="FFFFFF00"/>
      </left>
      <right style="hair">
        <color theme="0"/>
      </right>
      <top style="medium">
        <color rgb="FFFFFF00"/>
      </top>
      <bottom style="dotted">
        <color theme="0" tint="-0.14996795556505021"/>
      </bottom>
      <diagonal/>
    </border>
    <border>
      <left style="hair">
        <color theme="0"/>
      </left>
      <right style="hair">
        <color theme="0"/>
      </right>
      <top style="medium">
        <color rgb="FFFFFF00"/>
      </top>
      <bottom style="dotted">
        <color theme="0" tint="-0.14996795556505021"/>
      </bottom>
      <diagonal/>
    </border>
    <border>
      <left style="hair">
        <color theme="0"/>
      </left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 style="medium">
        <color rgb="FFFFFF00"/>
      </left>
      <right style="hair">
        <color theme="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hair">
        <color theme="0"/>
      </left>
      <right style="hair">
        <color theme="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hair">
        <color theme="0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hair">
        <color theme="0"/>
      </left>
      <right style="hair">
        <color theme="0"/>
      </right>
      <top style="dotted">
        <color theme="0" tint="-0.14996795556505021"/>
      </top>
      <bottom/>
      <diagonal/>
    </border>
    <border>
      <left style="medium">
        <color rgb="FFFFFF00"/>
      </left>
      <right style="hair">
        <color theme="0"/>
      </right>
      <top style="dotted">
        <color theme="0" tint="-0.14996795556505021"/>
      </top>
      <bottom/>
      <diagonal/>
    </border>
    <border>
      <left style="medium">
        <color rgb="FFFFFF00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FFFF00"/>
      </left>
      <right/>
      <top style="dotted">
        <color theme="0" tint="-0.14996795556505021"/>
      </top>
      <bottom/>
      <diagonal/>
    </border>
    <border>
      <left style="medium">
        <color rgb="FFFFFF00"/>
      </left>
      <right/>
      <top style="dotted">
        <color theme="0" tint="-0.14993743705557422"/>
      </top>
      <bottom style="dotted">
        <color theme="0" tint="-0.14993743705557422"/>
      </bottom>
      <diagonal/>
    </border>
    <border>
      <left style="hair">
        <color theme="0"/>
      </left>
      <right style="hair">
        <color theme="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medium">
        <color rgb="FFFFFF00"/>
      </left>
      <right/>
      <top style="dotted">
        <color theme="0" tint="-0.14993743705557422"/>
      </top>
      <bottom/>
      <diagonal/>
    </border>
    <border>
      <left style="hair">
        <color theme="0"/>
      </left>
      <right style="hair">
        <color theme="0"/>
      </right>
      <top style="dotted">
        <color theme="0" tint="-0.14993743705557422"/>
      </top>
      <bottom/>
      <diagonal/>
    </border>
    <border>
      <left style="medium">
        <color rgb="FFFFFF00"/>
      </left>
      <right/>
      <top style="dotted">
        <color theme="0" tint="-0.14996795556505021"/>
      </top>
      <bottom style="medium">
        <color rgb="FFFFFF00"/>
      </bottom>
      <diagonal/>
    </border>
    <border>
      <left style="hair">
        <color theme="0"/>
      </left>
      <right style="hair">
        <color theme="0"/>
      </right>
      <top style="dotted">
        <color theme="0" tint="-0.14996795556505021"/>
      </top>
      <bottom style="medium">
        <color rgb="FFFFFF00"/>
      </bottom>
      <diagonal/>
    </border>
    <border>
      <left/>
      <right/>
      <top style="medium">
        <color rgb="FFFFFF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3743705557422"/>
      </left>
      <right style="dotted">
        <color theme="0" tint="-0.14993743705557422"/>
      </right>
      <top style="medium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medium">
        <color rgb="FFFFFF00"/>
      </bottom>
      <diagonal/>
    </border>
    <border>
      <left style="dotted">
        <color theme="0" tint="-0.14990691854609822"/>
      </left>
      <right style="dotted">
        <color theme="0" tint="-0.14990691854609822"/>
      </right>
      <top style="dotted">
        <color theme="0" tint="-0.14990691854609822"/>
      </top>
      <bottom style="dotted">
        <color theme="0" tint="-0.14990691854609822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3743705557422"/>
      </bottom>
      <diagonal/>
    </border>
    <border>
      <left style="dotted">
        <color theme="0" tint="-0.14996795556505021"/>
      </left>
      <right/>
      <top style="dotted">
        <color theme="0" tint="-0.14993743705557422"/>
      </top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3743705557422"/>
      </right>
      <top style="medium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medium">
        <color rgb="FFFFFF00"/>
      </right>
      <top style="medium">
        <color rgb="FFFFFF00"/>
      </top>
      <bottom style="dotted">
        <color theme="0" tint="-0.14993743705557422"/>
      </bottom>
      <diagonal/>
    </border>
    <border>
      <left style="medium">
        <color rgb="FFFFFF00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medium">
        <color rgb="FFFFFF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medium">
        <color rgb="FFFFFF00"/>
      </left>
      <right style="dotted">
        <color theme="0" tint="-0.14993743705557422"/>
      </right>
      <top style="dotted">
        <color theme="0" tint="-0.14993743705557422"/>
      </top>
      <bottom style="medium">
        <color rgb="FFFFFF00"/>
      </bottom>
      <diagonal/>
    </border>
    <border>
      <left style="dotted">
        <color theme="0" tint="-0.14993743705557422"/>
      </left>
      <right style="medium">
        <color rgb="FFFFFF00"/>
      </right>
      <top style="dotted">
        <color theme="0" tint="-0.14993743705557422"/>
      </top>
      <bottom style="medium">
        <color rgb="FFFFFF00"/>
      </bottom>
      <diagonal/>
    </border>
    <border>
      <left style="thin">
        <color rgb="FFFFFF00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thin">
        <color rgb="FFFFFF00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thin">
        <color rgb="FFFFFF00"/>
      </bottom>
      <diagonal/>
    </border>
  </borders>
  <cellStyleXfs count="2">
    <xf numFmtId="0" fontId="0" fillId="0" borderId="0"/>
    <xf numFmtId="0" fontId="1" fillId="0" borderId="0"/>
  </cellStyleXfs>
  <cellXfs count="17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/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3" borderId="1" xfId="0" applyFont="1" applyFill="1" applyBorder="1"/>
    <xf numFmtId="0" fontId="3" fillId="3" borderId="5" xfId="0" applyFont="1" applyFill="1" applyBorder="1"/>
    <xf numFmtId="0" fontId="3" fillId="3" borderId="9" xfId="0" applyFont="1" applyFill="1" applyBorder="1"/>
    <xf numFmtId="0" fontId="3" fillId="2" borderId="5" xfId="0" applyFont="1" applyFill="1" applyBorder="1"/>
    <xf numFmtId="0" fontId="3" fillId="4" borderId="4" xfId="0" applyFont="1" applyFill="1" applyBorder="1"/>
    <xf numFmtId="0" fontId="3" fillId="4" borderId="2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3" fillId="4" borderId="6" xfId="0" applyFont="1" applyFill="1" applyBorder="1"/>
    <xf numFmtId="0" fontId="3" fillId="5" borderId="4" xfId="0" applyFont="1" applyFill="1" applyBorder="1"/>
    <xf numFmtId="0" fontId="3" fillId="5" borderId="8" xfId="0" applyFont="1" applyFill="1" applyBorder="1"/>
    <xf numFmtId="0" fontId="3" fillId="5" borderId="5" xfId="0" applyFont="1" applyFill="1" applyBorder="1"/>
    <xf numFmtId="0" fontId="3" fillId="5" borderId="2" xfId="0" applyFont="1" applyFill="1" applyBorder="1"/>
    <xf numFmtId="0" fontId="3" fillId="5" borderId="6" xfId="0" applyFont="1" applyFill="1" applyBorder="1"/>
    <xf numFmtId="0" fontId="3" fillId="2" borderId="4" xfId="0" applyFont="1" applyFill="1" applyBorder="1"/>
    <xf numFmtId="0" fontId="3" fillId="2" borderId="2" xfId="0" applyFont="1" applyFill="1" applyBorder="1"/>
    <xf numFmtId="0" fontId="3" fillId="2" borderId="8" xfId="0" applyFont="1" applyFill="1" applyBorder="1"/>
    <xf numFmtId="0" fontId="3" fillId="2" borderId="6" xfId="0" applyFont="1" applyFill="1" applyBorder="1"/>
    <xf numFmtId="0" fontId="3" fillId="3" borderId="4" xfId="0" applyFont="1" applyFill="1" applyBorder="1"/>
    <xf numFmtId="0" fontId="3" fillId="3" borderId="8" xfId="0" applyFont="1" applyFill="1" applyBorder="1"/>
    <xf numFmtId="0" fontId="3" fillId="3" borderId="2" xfId="0" applyFont="1" applyFill="1" applyBorder="1"/>
    <xf numFmtId="0" fontId="3" fillId="3" borderId="6" xfId="0" applyFont="1" applyFill="1" applyBorder="1"/>
    <xf numFmtId="0" fontId="9" fillId="0" borderId="0" xfId="0" applyFont="1" applyAlignment="1">
      <alignment horizontal="center"/>
    </xf>
    <xf numFmtId="0" fontId="10" fillId="6" borderId="0" xfId="1" applyFont="1" applyFill="1" applyAlignment="1">
      <alignment horizontal="center"/>
    </xf>
    <xf numFmtId="0" fontId="12" fillId="0" borderId="24" xfId="1" applyFont="1" applyBorder="1" applyAlignment="1">
      <alignment horizontal="center"/>
    </xf>
    <xf numFmtId="0" fontId="11" fillId="6" borderId="35" xfId="0" applyFont="1" applyFill="1" applyBorder="1"/>
    <xf numFmtId="0" fontId="11" fillId="6" borderId="35" xfId="0" applyFont="1" applyFill="1" applyBorder="1" applyAlignment="1">
      <alignment horizontal="center"/>
    </xf>
    <xf numFmtId="0" fontId="13" fillId="6" borderId="0" xfId="0" applyFont="1" applyFill="1" applyAlignment="1">
      <alignment horizontal="left"/>
    </xf>
    <xf numFmtId="0" fontId="11" fillId="6" borderId="0" xfId="0" applyFont="1" applyFill="1" applyAlignment="1">
      <alignment horizontal="center"/>
    </xf>
    <xf numFmtId="0" fontId="2" fillId="6" borderId="0" xfId="0" applyFont="1" applyFill="1"/>
    <xf numFmtId="0" fontId="5" fillId="6" borderId="0" xfId="0" applyFont="1" applyFill="1"/>
    <xf numFmtId="0" fontId="3" fillId="6" borderId="0" xfId="0" applyFont="1" applyFill="1"/>
    <xf numFmtId="0" fontId="4" fillId="6" borderId="0" xfId="0" applyFont="1" applyFill="1"/>
    <xf numFmtId="0" fontId="6" fillId="6" borderId="0" xfId="0" applyFont="1" applyFill="1"/>
    <xf numFmtId="0" fontId="8" fillId="0" borderId="0" xfId="0" applyFont="1" applyAlignment="1">
      <alignment horizontal="left"/>
    </xf>
    <xf numFmtId="0" fontId="13" fillId="6" borderId="0" xfId="0" applyFont="1" applyFill="1" applyAlignment="1">
      <alignment horizontal="center"/>
    </xf>
    <xf numFmtId="0" fontId="14" fillId="0" borderId="19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/>
    </xf>
    <xf numFmtId="0" fontId="14" fillId="0" borderId="21" xfId="1" applyFont="1" applyBorder="1" applyAlignment="1">
      <alignment horizontal="center"/>
    </xf>
    <xf numFmtId="0" fontId="14" fillId="0" borderId="22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/>
    </xf>
    <xf numFmtId="0" fontId="14" fillId="0" borderId="24" xfId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6" borderId="0" xfId="1" applyFont="1" applyFill="1"/>
    <xf numFmtId="0" fontId="17" fillId="6" borderId="0" xfId="1" applyFont="1" applyFill="1"/>
    <xf numFmtId="0" fontId="17" fillId="6" borderId="0" xfId="1" applyFont="1" applyFill="1" applyAlignment="1">
      <alignment horizontal="right"/>
    </xf>
    <xf numFmtId="0" fontId="7" fillId="6" borderId="0" xfId="1" applyFont="1" applyFill="1" applyAlignment="1">
      <alignment horizontal="left"/>
    </xf>
    <xf numFmtId="0" fontId="18" fillId="6" borderId="0" xfId="1" applyFont="1" applyFill="1" applyAlignment="1">
      <alignment vertical="top"/>
    </xf>
    <xf numFmtId="0" fontId="16" fillId="6" borderId="0" xfId="1" applyFont="1" applyFill="1" applyAlignment="1">
      <alignment horizontal="center"/>
    </xf>
    <xf numFmtId="0" fontId="17" fillId="6" borderId="0" xfId="1" applyFont="1" applyFill="1" applyAlignment="1">
      <alignment horizontal="left"/>
    </xf>
    <xf numFmtId="0" fontId="16" fillId="0" borderId="37" xfId="1" applyFont="1" applyBorder="1"/>
    <xf numFmtId="0" fontId="16" fillId="0" borderId="36" xfId="1" applyFont="1" applyBorder="1"/>
    <xf numFmtId="0" fontId="16" fillId="6" borderId="0" xfId="1" applyFont="1" applyFill="1" applyAlignment="1">
      <alignment horizontal="left"/>
    </xf>
    <xf numFmtId="2" fontId="16" fillId="6" borderId="0" xfId="1" applyNumberFormat="1" applyFont="1" applyFill="1" applyAlignment="1">
      <alignment horizontal="center"/>
    </xf>
    <xf numFmtId="0" fontId="8" fillId="6" borderId="0" xfId="1" applyFont="1" applyFill="1" applyAlignment="1">
      <alignment horizontal="left"/>
    </xf>
    <xf numFmtId="0" fontId="19" fillId="6" borderId="0" xfId="1" applyFont="1" applyFill="1" applyAlignment="1">
      <alignment horizontal="left"/>
    </xf>
    <xf numFmtId="0" fontId="21" fillId="6" borderId="0" xfId="1" applyFont="1" applyFill="1" applyAlignment="1">
      <alignment horizontal="left"/>
    </xf>
    <xf numFmtId="0" fontId="22" fillId="6" borderId="0" xfId="1" applyFont="1" applyFill="1" applyAlignment="1">
      <alignment horizontal="center"/>
    </xf>
    <xf numFmtId="0" fontId="14" fillId="0" borderId="25" xfId="1" applyFont="1" applyBorder="1" applyAlignment="1">
      <alignment horizontal="center"/>
    </xf>
    <xf numFmtId="0" fontId="14" fillId="0" borderId="26" xfId="1" applyFont="1" applyBorder="1" applyAlignment="1">
      <alignment horizontal="center" vertical="center"/>
    </xf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0" xfId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4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3" xfId="0" applyFont="1" applyBorder="1"/>
    <xf numFmtId="0" fontId="3" fillId="0" borderId="7" xfId="0" applyFont="1" applyBorder="1"/>
    <xf numFmtId="0" fontId="24" fillId="0" borderId="5" xfId="0" applyFont="1" applyBorder="1"/>
    <xf numFmtId="0" fontId="13" fillId="6" borderId="0" xfId="1" applyFont="1" applyFill="1" applyAlignment="1">
      <alignment horizontal="left"/>
    </xf>
    <xf numFmtId="0" fontId="8" fillId="6" borderId="0" xfId="0" applyFont="1" applyFill="1"/>
    <xf numFmtId="0" fontId="25" fillId="6" borderId="0" xfId="0" applyFont="1" applyFill="1"/>
    <xf numFmtId="0" fontId="7" fillId="6" borderId="0" xfId="0" applyFont="1" applyFill="1"/>
    <xf numFmtId="0" fontId="26" fillId="0" borderId="0" xfId="0" applyFont="1" applyAlignment="1">
      <alignment horizontal="center"/>
    </xf>
    <xf numFmtId="0" fontId="26" fillId="0" borderId="0" xfId="0" applyFont="1"/>
    <xf numFmtId="0" fontId="3" fillId="2" borderId="1" xfId="0" applyFont="1" applyFill="1" applyBorder="1"/>
    <xf numFmtId="0" fontId="3" fillId="2" borderId="9" xfId="0" applyFont="1" applyFill="1" applyBorder="1"/>
    <xf numFmtId="0" fontId="23" fillId="0" borderId="0" xfId="0" applyFont="1"/>
    <xf numFmtId="0" fontId="2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0" xfId="0" applyFont="1"/>
    <xf numFmtId="0" fontId="3" fillId="7" borderId="2" xfId="0" applyFont="1" applyFill="1" applyBorder="1"/>
    <xf numFmtId="0" fontId="3" fillId="7" borderId="5" xfId="0" applyFont="1" applyFill="1" applyBorder="1"/>
    <xf numFmtId="0" fontId="3" fillId="7" borderId="4" xfId="0" applyFont="1" applyFill="1" applyBorder="1"/>
    <xf numFmtId="0" fontId="3" fillId="7" borderId="6" xfId="0" applyFont="1" applyFill="1" applyBorder="1"/>
    <xf numFmtId="0" fontId="3" fillId="7" borderId="8" xfId="0" applyFont="1" applyFill="1" applyBorder="1"/>
    <xf numFmtId="0" fontId="3" fillId="0" borderId="51" xfId="0" applyFont="1" applyBorder="1"/>
    <xf numFmtId="0" fontId="3" fillId="0" borderId="53" xfId="0" applyFont="1" applyBorder="1"/>
    <xf numFmtId="0" fontId="3" fillId="0" borderId="10" xfId="0" applyFont="1" applyBorder="1"/>
    <xf numFmtId="0" fontId="3" fillId="4" borderId="10" xfId="0" applyFont="1" applyFill="1" applyBorder="1"/>
    <xf numFmtId="0" fontId="3" fillId="0" borderId="54" xfId="0" applyFont="1" applyBorder="1"/>
    <xf numFmtId="0" fontId="3" fillId="5" borderId="10" xfId="0" applyFont="1" applyFill="1" applyBorder="1"/>
    <xf numFmtId="0" fontId="3" fillId="0" borderId="56" xfId="0" applyFont="1" applyBorder="1"/>
    <xf numFmtId="0" fontId="3" fillId="0" borderId="52" xfId="0" applyFont="1" applyBorder="1"/>
    <xf numFmtId="0" fontId="3" fillId="0" borderId="55" xfId="0" applyFont="1" applyBorder="1"/>
    <xf numFmtId="0" fontId="3" fillId="4" borderId="50" xfId="0" applyFont="1" applyFill="1" applyBorder="1"/>
    <xf numFmtId="0" fontId="3" fillId="4" borderId="57" xfId="0" applyFont="1" applyFill="1" applyBorder="1"/>
    <xf numFmtId="0" fontId="3" fillId="7" borderId="51" xfId="0" applyFont="1" applyFill="1" applyBorder="1"/>
    <xf numFmtId="0" fontId="3" fillId="7" borderId="10" xfId="0" applyFont="1" applyFill="1" applyBorder="1"/>
    <xf numFmtId="0" fontId="3" fillId="7" borderId="53" xfId="0" applyFont="1" applyFill="1" applyBorder="1"/>
    <xf numFmtId="0" fontId="3" fillId="7" borderId="54" xfId="0" applyFont="1" applyFill="1" applyBorder="1"/>
    <xf numFmtId="0" fontId="3" fillId="7" borderId="56" xfId="0" applyFont="1" applyFill="1" applyBorder="1"/>
    <xf numFmtId="0" fontId="3" fillId="5" borderId="50" xfId="0" applyFont="1" applyFill="1" applyBorder="1"/>
    <xf numFmtId="0" fontId="3" fillId="5" borderId="57" xfId="0" applyFont="1" applyFill="1" applyBorder="1"/>
    <xf numFmtId="0" fontId="3" fillId="7" borderId="1" xfId="0" applyFont="1" applyFill="1" applyBorder="1"/>
    <xf numFmtId="0" fontId="3" fillId="7" borderId="9" xfId="0" applyFont="1" applyFill="1" applyBorder="1"/>
    <xf numFmtId="0" fontId="30" fillId="0" borderId="10" xfId="0" applyFont="1" applyBorder="1"/>
    <xf numFmtId="0" fontId="29" fillId="0" borderId="11" xfId="0" applyFont="1" applyBorder="1" applyAlignment="1">
      <alignment horizontal="left"/>
    </xf>
    <xf numFmtId="0" fontId="29" fillId="0" borderId="12" xfId="0" applyFont="1" applyBorder="1" applyAlignment="1">
      <alignment horizontal="left"/>
    </xf>
    <xf numFmtId="0" fontId="30" fillId="0" borderId="12" xfId="0" applyFont="1" applyBorder="1"/>
    <xf numFmtId="0" fontId="30" fillId="0" borderId="13" xfId="0" applyFont="1" applyBorder="1"/>
    <xf numFmtId="0" fontId="29" fillId="0" borderId="14" xfId="0" applyFont="1" applyBorder="1" applyAlignment="1">
      <alignment horizontal="left"/>
    </xf>
    <xf numFmtId="0" fontId="29" fillId="0" borderId="5" xfId="0" applyFont="1" applyBorder="1" applyAlignment="1">
      <alignment horizontal="left"/>
    </xf>
    <xf numFmtId="0" fontId="30" fillId="0" borderId="5" xfId="0" applyFont="1" applyBorder="1"/>
    <xf numFmtId="0" fontId="29" fillId="0" borderId="15" xfId="0" applyFont="1" applyBorder="1" applyAlignment="1">
      <alignment horizontal="left"/>
    </xf>
    <xf numFmtId="0" fontId="30" fillId="0" borderId="14" xfId="0" applyFont="1" applyBorder="1"/>
    <xf numFmtId="0" fontId="30" fillId="0" borderId="15" xfId="0" applyFont="1" applyBorder="1"/>
    <xf numFmtId="0" fontId="29" fillId="0" borderId="16" xfId="0" applyFont="1" applyBorder="1" applyAlignment="1">
      <alignment horizontal="left"/>
    </xf>
    <xf numFmtId="0" fontId="29" fillId="0" borderId="17" xfId="0" applyFont="1" applyBorder="1" applyAlignment="1">
      <alignment horizontal="left"/>
    </xf>
    <xf numFmtId="0" fontId="30" fillId="0" borderId="17" xfId="0" applyFont="1" applyBorder="1"/>
    <xf numFmtId="0" fontId="30" fillId="0" borderId="18" xfId="0" applyFont="1" applyBorder="1"/>
    <xf numFmtId="0" fontId="29" fillId="0" borderId="0" xfId="0" applyFont="1"/>
    <xf numFmtId="0" fontId="29" fillId="0" borderId="5" xfId="0" applyFont="1" applyBorder="1"/>
    <xf numFmtId="0" fontId="30" fillId="0" borderId="38" xfId="0" applyFont="1" applyBorder="1"/>
    <xf numFmtId="0" fontId="29" fillId="0" borderId="44" xfId="0" applyFont="1" applyBorder="1" applyAlignment="1">
      <alignment horizontal="left"/>
    </xf>
    <xf numFmtId="0" fontId="29" fillId="0" borderId="39" xfId="0" applyFont="1" applyBorder="1" applyAlignment="1">
      <alignment horizontal="left"/>
    </xf>
    <xf numFmtId="0" fontId="30" fillId="0" borderId="39" xfId="0" applyFont="1" applyBorder="1"/>
    <xf numFmtId="0" fontId="30" fillId="0" borderId="45" xfId="0" applyFont="1" applyBorder="1"/>
    <xf numFmtId="0" fontId="29" fillId="0" borderId="46" xfId="0" applyFont="1" applyBorder="1" applyAlignment="1">
      <alignment horizontal="left"/>
    </xf>
    <xf numFmtId="0" fontId="29" fillId="0" borderId="10" xfId="0" applyFont="1" applyBorder="1" applyAlignment="1">
      <alignment horizontal="left"/>
    </xf>
    <xf numFmtId="0" fontId="29" fillId="0" borderId="47" xfId="0" applyFont="1" applyBorder="1" applyAlignment="1">
      <alignment horizontal="left"/>
    </xf>
    <xf numFmtId="0" fontId="30" fillId="0" borderId="46" xfId="0" applyFont="1" applyBorder="1"/>
    <xf numFmtId="0" fontId="30" fillId="0" borderId="47" xfId="0" applyFont="1" applyBorder="1"/>
    <xf numFmtId="0" fontId="29" fillId="0" borderId="48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30" fillId="0" borderId="40" xfId="0" applyFont="1" applyBorder="1"/>
    <xf numFmtId="0" fontId="30" fillId="0" borderId="49" xfId="0" applyFont="1" applyBorder="1"/>
    <xf numFmtId="0" fontId="30" fillId="0" borderId="43" xfId="0" applyFont="1" applyBorder="1"/>
    <xf numFmtId="0" fontId="30" fillId="0" borderId="41" xfId="0" applyFont="1" applyBorder="1"/>
    <xf numFmtId="0" fontId="30" fillId="0" borderId="42" xfId="0" applyFont="1" applyBorder="1"/>
    <xf numFmtId="0" fontId="3" fillId="4" borderId="1" xfId="0" applyFont="1" applyFill="1" applyBorder="1"/>
    <xf numFmtId="0" fontId="3" fillId="4" borderId="9" xfId="0" applyFont="1" applyFill="1" applyBorder="1"/>
    <xf numFmtId="0" fontId="3" fillId="5" borderId="1" xfId="0" applyFont="1" applyFill="1" applyBorder="1"/>
    <xf numFmtId="0" fontId="3" fillId="5" borderId="9" xfId="0" applyFont="1" applyFill="1" applyBorder="1"/>
    <xf numFmtId="0" fontId="29" fillId="0" borderId="11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left"/>
    </xf>
    <xf numFmtId="0" fontId="30" fillId="0" borderId="12" xfId="0" applyFont="1" applyFill="1" applyBorder="1"/>
    <xf numFmtId="0" fontId="30" fillId="0" borderId="13" xfId="0" applyFont="1" applyFill="1" applyBorder="1"/>
    <xf numFmtId="0" fontId="29" fillId="0" borderId="14" xfId="0" applyFont="1" applyFill="1" applyBorder="1" applyAlignment="1">
      <alignment horizontal="left"/>
    </xf>
    <xf numFmtId="0" fontId="29" fillId="0" borderId="5" xfId="0" applyFont="1" applyFill="1" applyBorder="1" applyAlignment="1">
      <alignment horizontal="left"/>
    </xf>
    <xf numFmtId="0" fontId="30" fillId="0" borderId="5" xfId="0" applyFont="1" applyFill="1" applyBorder="1"/>
    <xf numFmtId="0" fontId="29" fillId="0" borderId="15" xfId="0" applyFont="1" applyFill="1" applyBorder="1" applyAlignment="1">
      <alignment horizontal="left"/>
    </xf>
    <xf numFmtId="0" fontId="30" fillId="0" borderId="14" xfId="0" applyFont="1" applyFill="1" applyBorder="1"/>
    <xf numFmtId="0" fontId="30" fillId="0" borderId="15" xfId="0" applyFont="1" applyFill="1" applyBorder="1"/>
    <xf numFmtId="0" fontId="29" fillId="0" borderId="16" xfId="0" applyFont="1" applyFill="1" applyBorder="1" applyAlignment="1">
      <alignment horizontal="left"/>
    </xf>
    <xf numFmtId="0" fontId="29" fillId="0" borderId="17" xfId="0" applyFont="1" applyFill="1" applyBorder="1" applyAlignment="1">
      <alignment horizontal="left"/>
    </xf>
    <xf numFmtId="0" fontId="30" fillId="0" borderId="17" xfId="0" applyFont="1" applyFill="1" applyBorder="1"/>
    <xf numFmtId="0" fontId="30" fillId="0" borderId="18" xfId="0" applyFont="1" applyFill="1" applyBorder="1"/>
  </cellXfs>
  <cellStyles count="2">
    <cellStyle name="Normal" xfId="0" builtinId="0"/>
    <cellStyle name="Normal 2" xfId="1" xr:uid="{E47EC7C0-9276-4DF0-93AC-61149EDDD53A}"/>
  </cellStyles>
  <dxfs count="0"/>
  <tableStyles count="0" defaultTableStyle="TableStyleMedium2" defaultPivotStyle="PivotStyleLight16"/>
  <colors>
    <mruColors>
      <color rgb="FFDDDDDD"/>
      <color rgb="FFFFCCFF"/>
      <color rgb="FFCCFFCC"/>
      <color rgb="FFCCECFF"/>
      <color rgb="FFFFFFCC"/>
      <color rgb="FFCCCCFF"/>
      <color rgb="FF66FFFF"/>
      <color rgb="FFEAEAEA"/>
      <color rgb="FFB2B2B2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47B17-9BE0-474B-9CD6-64A17AC0E8FC}">
  <sheetPr>
    <tabColor rgb="FFFFFFCC"/>
  </sheetPr>
  <dimension ref="A1:BX1039"/>
  <sheetViews>
    <sheetView tabSelected="1" zoomScaleNormal="100" workbookViewId="0">
      <pane xSplit="1" ySplit="7" topLeftCell="B8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37" width="9.140625" style="2"/>
    <col min="38" max="70" width="5.7109375" style="2" customWidth="1"/>
    <col min="71" max="71" width="4.7109375" style="2" customWidth="1"/>
    <col min="72" max="72" width="5.7109375" style="2" customWidth="1"/>
    <col min="73" max="73" width="4.7109375" style="2" customWidth="1"/>
    <col min="74" max="74" width="5.7109375" style="2" customWidth="1"/>
    <col min="75" max="75" width="4.7109375" style="2" customWidth="1"/>
    <col min="76" max="16384" width="9.140625" style="2"/>
  </cols>
  <sheetData>
    <row r="1" spans="1:75" s="1" customFormat="1" ht="21" x14ac:dyDescent="0.35">
      <c r="A1" s="87" t="s">
        <v>1100</v>
      </c>
      <c r="B1" s="41" t="s">
        <v>1150</v>
      </c>
      <c r="C1" s="42"/>
      <c r="D1" s="42"/>
      <c r="E1" s="42"/>
      <c r="F1" s="42"/>
      <c r="G1" s="42"/>
      <c r="H1" s="42"/>
      <c r="I1" s="42"/>
      <c r="J1" s="54"/>
      <c r="K1" s="68" t="s">
        <v>1085</v>
      </c>
      <c r="L1" s="55"/>
      <c r="M1" s="56"/>
      <c r="N1" s="56"/>
      <c r="O1" s="56" t="s">
        <v>1096</v>
      </c>
      <c r="P1" s="60">
        <v>32</v>
      </c>
      <c r="Q1" s="40"/>
      <c r="R1" s="40" t="s">
        <v>5</v>
      </c>
      <c r="S1" s="40"/>
      <c r="T1" s="40"/>
      <c r="U1" s="40"/>
      <c r="V1" s="40"/>
      <c r="W1" s="86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</row>
    <row r="2" spans="1:75" x14ac:dyDescent="0.2">
      <c r="A2" s="87" t="s">
        <v>1104</v>
      </c>
      <c r="B2" s="43" t="s">
        <v>1143</v>
      </c>
      <c r="C2" s="42"/>
      <c r="D2" s="42"/>
      <c r="E2" s="42"/>
      <c r="F2" s="42"/>
      <c r="G2" s="42"/>
      <c r="H2" s="42" t="s">
        <v>8</v>
      </c>
      <c r="I2" s="42"/>
      <c r="J2" s="54"/>
      <c r="K2" s="58"/>
      <c r="L2" s="54"/>
      <c r="M2" s="54"/>
      <c r="N2" s="54"/>
      <c r="O2" s="59"/>
      <c r="P2" s="60"/>
      <c r="Q2" s="59" t="s">
        <v>1092</v>
      </c>
      <c r="R2" s="61">
        <f>SUM(BV9:BV1032)/P1</f>
        <v>16400</v>
      </c>
      <c r="S2" s="54"/>
      <c r="T2" s="54" t="s">
        <v>1093</v>
      </c>
      <c r="U2" s="54"/>
      <c r="V2" s="59"/>
      <c r="W2" s="83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</row>
    <row r="3" spans="1:75" x14ac:dyDescent="0.2">
      <c r="A3" s="87" t="s">
        <v>1107</v>
      </c>
      <c r="B3" s="43"/>
      <c r="C3" s="42"/>
      <c r="D3" s="42"/>
      <c r="E3" s="42"/>
      <c r="F3" s="42"/>
      <c r="G3" s="42"/>
      <c r="H3" s="42" t="s">
        <v>9</v>
      </c>
      <c r="I3" s="42"/>
      <c r="J3" s="59" t="s">
        <v>1086</v>
      </c>
      <c r="K3" s="62">
        <v>1</v>
      </c>
      <c r="L3" s="54"/>
      <c r="M3" s="63" t="s">
        <v>1087</v>
      </c>
      <c r="N3" s="54"/>
      <c r="O3" s="64" t="s">
        <v>1088</v>
      </c>
      <c r="P3" s="57"/>
      <c r="Q3" s="54"/>
      <c r="R3" s="54"/>
      <c r="S3" s="54"/>
      <c r="T3" s="54"/>
      <c r="U3" s="42"/>
      <c r="V3" s="59"/>
      <c r="W3" s="86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</row>
    <row r="4" spans="1:75" x14ac:dyDescent="0.2">
      <c r="A4" s="87" t="s">
        <v>1098</v>
      </c>
      <c r="B4" s="44" t="s">
        <v>5</v>
      </c>
      <c r="C4" s="42" t="s">
        <v>5</v>
      </c>
      <c r="D4" s="42"/>
      <c r="E4" s="42"/>
      <c r="F4" s="42"/>
      <c r="G4" s="42"/>
      <c r="H4" s="42" t="s">
        <v>10</v>
      </c>
      <c r="I4" s="42"/>
      <c r="J4" s="54"/>
      <c r="K4" s="54"/>
      <c r="L4" s="54"/>
      <c r="M4" s="54"/>
      <c r="N4" s="54"/>
      <c r="O4" s="59"/>
      <c r="P4" s="57"/>
      <c r="Q4" s="59" t="s">
        <v>1092</v>
      </c>
      <c r="R4" s="61">
        <f>(1/2)*P1*(2*K3+K5*(P1^2-1))</f>
        <v>16400</v>
      </c>
      <c r="S4" s="54"/>
      <c r="T4" s="63" t="s">
        <v>1094</v>
      </c>
      <c r="U4" s="54"/>
      <c r="V4" s="59"/>
      <c r="W4" s="83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L4" s="82" t="s">
        <v>1101</v>
      </c>
      <c r="AM4" s="82" t="s">
        <v>1099</v>
      </c>
      <c r="AN4" s="82" t="s">
        <v>1117</v>
      </c>
      <c r="AO4" s="82" t="s">
        <v>1106</v>
      </c>
      <c r="AP4" s="82" t="s">
        <v>1108</v>
      </c>
      <c r="AQ4" s="82" t="s">
        <v>1103</v>
      </c>
    </row>
    <row r="5" spans="1:75" x14ac:dyDescent="0.2">
      <c r="A5" s="87" t="s">
        <v>1102</v>
      </c>
      <c r="B5" s="42" t="s">
        <v>1153</v>
      </c>
      <c r="C5" s="42"/>
      <c r="D5" s="42"/>
      <c r="E5" s="42"/>
      <c r="F5" s="42"/>
      <c r="G5" s="42"/>
      <c r="H5" s="42"/>
      <c r="I5" s="42"/>
      <c r="J5" s="59" t="s">
        <v>1089</v>
      </c>
      <c r="K5" s="62">
        <v>1</v>
      </c>
      <c r="L5" s="54"/>
      <c r="M5" s="63" t="s">
        <v>1090</v>
      </c>
      <c r="N5" s="54"/>
      <c r="O5" s="59" t="s">
        <v>1091</v>
      </c>
      <c r="P5" s="57"/>
      <c r="Q5" s="54" t="s">
        <v>5</v>
      </c>
      <c r="R5" s="54"/>
      <c r="S5" s="54"/>
      <c r="T5" s="65" t="s">
        <v>1095</v>
      </c>
      <c r="U5" s="54"/>
      <c r="V5" s="59"/>
      <c r="W5" s="83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BA5" s="33" t="s">
        <v>1152</v>
      </c>
    </row>
    <row r="6" spans="1:75" ht="15" x14ac:dyDescent="0.25">
      <c r="A6" s="87" t="s">
        <v>1105</v>
      </c>
      <c r="B6" s="86" t="s">
        <v>1151</v>
      </c>
      <c r="C6" s="42"/>
      <c r="D6" s="42"/>
      <c r="E6" s="84"/>
      <c r="F6" s="42"/>
      <c r="G6" s="42"/>
      <c r="H6" s="42"/>
      <c r="I6" s="42"/>
      <c r="J6" s="42"/>
      <c r="K6" s="85"/>
      <c r="L6" s="54"/>
      <c r="M6" s="54"/>
      <c r="N6" s="54"/>
      <c r="O6" s="59"/>
      <c r="P6" s="57"/>
      <c r="Q6" s="66"/>
      <c r="R6" s="42"/>
      <c r="S6" s="42"/>
      <c r="T6" s="54"/>
      <c r="U6" s="54"/>
      <c r="V6" s="59"/>
      <c r="W6" s="83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</row>
    <row r="7" spans="1:75" s="1" customFormat="1" x14ac:dyDescent="0.2">
      <c r="A7" s="88" t="s">
        <v>5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  <c r="K7" s="1">
        <v>10</v>
      </c>
      <c r="L7" s="1">
        <v>11</v>
      </c>
      <c r="M7" s="1">
        <v>12</v>
      </c>
      <c r="N7" s="1">
        <v>13</v>
      </c>
      <c r="O7" s="1">
        <v>14</v>
      </c>
      <c r="P7" s="1">
        <v>15</v>
      </c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  <c r="X7" s="1">
        <v>23</v>
      </c>
      <c r="Y7" s="1">
        <v>24</v>
      </c>
      <c r="Z7" s="1">
        <v>25</v>
      </c>
      <c r="AA7" s="1">
        <v>26</v>
      </c>
      <c r="AB7" s="1">
        <v>27</v>
      </c>
      <c r="AC7" s="1">
        <v>28</v>
      </c>
      <c r="AD7" s="1">
        <v>29</v>
      </c>
      <c r="AE7" s="1">
        <v>30</v>
      </c>
      <c r="AF7" s="1">
        <v>31</v>
      </c>
      <c r="AG7" s="1">
        <v>32</v>
      </c>
      <c r="AH7" s="4" t="s">
        <v>0</v>
      </c>
      <c r="AI7" s="4" t="s">
        <v>1</v>
      </c>
      <c r="AJ7" s="4" t="s">
        <v>2</v>
      </c>
      <c r="AL7" s="4">
        <v>1</v>
      </c>
      <c r="AM7" s="4">
        <v>2</v>
      </c>
      <c r="AN7" s="4">
        <v>3</v>
      </c>
      <c r="AO7" s="4">
        <v>4</v>
      </c>
      <c r="AP7" s="4">
        <v>5</v>
      </c>
      <c r="AQ7" s="4">
        <v>6</v>
      </c>
      <c r="AR7" s="4">
        <v>7</v>
      </c>
      <c r="AS7" s="4">
        <v>8</v>
      </c>
      <c r="AT7" s="4">
        <v>9</v>
      </c>
      <c r="AU7" s="4">
        <v>10</v>
      </c>
      <c r="AV7" s="4">
        <v>11</v>
      </c>
      <c r="AW7" s="4">
        <v>12</v>
      </c>
      <c r="AX7" s="4">
        <v>13</v>
      </c>
      <c r="AY7" s="4">
        <v>14</v>
      </c>
      <c r="AZ7" s="4">
        <v>15</v>
      </c>
      <c r="BA7" s="4">
        <v>16</v>
      </c>
      <c r="BB7" s="4">
        <v>17</v>
      </c>
      <c r="BC7" s="4">
        <v>18</v>
      </c>
      <c r="BD7" s="4">
        <v>19</v>
      </c>
      <c r="BE7" s="4">
        <v>20</v>
      </c>
      <c r="BF7" s="4">
        <v>21</v>
      </c>
      <c r="BG7" s="4">
        <v>22</v>
      </c>
      <c r="BH7" s="4">
        <v>23</v>
      </c>
      <c r="BI7" s="4">
        <v>24</v>
      </c>
      <c r="BJ7" s="4">
        <v>25</v>
      </c>
      <c r="BK7" s="4">
        <v>26</v>
      </c>
      <c r="BL7" s="4">
        <v>27</v>
      </c>
      <c r="BM7" s="4">
        <v>28</v>
      </c>
      <c r="BN7" s="4">
        <v>29</v>
      </c>
      <c r="BO7" s="4">
        <v>30</v>
      </c>
      <c r="BP7" s="4">
        <v>31</v>
      </c>
      <c r="BQ7" s="4">
        <v>32</v>
      </c>
    </row>
    <row r="8" spans="1:75" ht="13.5" thickBot="1" x14ac:dyDescent="0.25">
      <c r="A8" s="1" t="s">
        <v>5</v>
      </c>
      <c r="B8" s="1" t="s">
        <v>1154</v>
      </c>
      <c r="P8" s="2" t="s">
        <v>5</v>
      </c>
      <c r="R8" s="2" t="s">
        <v>5</v>
      </c>
      <c r="BA8" s="53" t="s">
        <v>1144</v>
      </c>
      <c r="BS8" s="42"/>
      <c r="BT8" s="34"/>
      <c r="BU8" s="67" t="s">
        <v>1013</v>
      </c>
      <c r="BV8" s="34"/>
      <c r="BW8" s="42"/>
    </row>
    <row r="9" spans="1:75" x14ac:dyDescent="0.2">
      <c r="A9" s="1">
        <v>1</v>
      </c>
      <c r="B9" s="11">
        <f>BV10</f>
        <v>2</v>
      </c>
      <c r="C9" s="6">
        <f>BV409</f>
        <v>401</v>
      </c>
      <c r="D9" s="6">
        <f>BV939</f>
        <v>931</v>
      </c>
      <c r="E9" s="96">
        <f>BV572</f>
        <v>564</v>
      </c>
      <c r="F9" s="6">
        <f>BV808</f>
        <v>800</v>
      </c>
      <c r="G9" s="6">
        <f>BV663</f>
        <v>655</v>
      </c>
      <c r="H9" s="6">
        <f>BV197</f>
        <v>189</v>
      </c>
      <c r="I9" s="6">
        <f>BV310</f>
        <v>302</v>
      </c>
      <c r="J9" s="6">
        <f>BV452</f>
        <v>444</v>
      </c>
      <c r="K9" s="6">
        <f>BV51</f>
        <v>43</v>
      </c>
      <c r="L9" s="6">
        <f>BV545</f>
        <v>537</v>
      </c>
      <c r="M9" s="6">
        <f>BV914</f>
        <v>906</v>
      </c>
      <c r="N9" s="6">
        <f>BV686</f>
        <v>678</v>
      </c>
      <c r="O9" s="6">
        <f>BV829</f>
        <v>821</v>
      </c>
      <c r="P9" s="6">
        <f>BV271</f>
        <v>263</v>
      </c>
      <c r="Q9" s="6">
        <f>BV160</f>
        <v>152</v>
      </c>
      <c r="R9" s="6">
        <f>BV880</f>
        <v>872</v>
      </c>
      <c r="S9" s="6">
        <f>BV767</f>
        <v>759</v>
      </c>
      <c r="T9" s="6">
        <f>BV205</f>
        <v>197</v>
      </c>
      <c r="U9" s="6">
        <f>BV350</f>
        <v>342</v>
      </c>
      <c r="V9" s="6">
        <f>BV130</f>
        <v>122</v>
      </c>
      <c r="W9" s="6">
        <f>BV497</f>
        <v>489</v>
      </c>
      <c r="X9" s="6">
        <f>BV995</f>
        <v>987</v>
      </c>
      <c r="Y9" s="6">
        <f>BV596</f>
        <v>588</v>
      </c>
      <c r="Z9" s="6">
        <f>BV742</f>
        <v>734</v>
      </c>
      <c r="AA9" s="6">
        <f>BV853</f>
        <v>845</v>
      </c>
      <c r="AB9" s="6">
        <f>BV391</f>
        <v>383</v>
      </c>
      <c r="AC9" s="6">
        <f>BV248</f>
        <v>240</v>
      </c>
      <c r="AD9" s="6">
        <f>BV460</f>
        <v>452</v>
      </c>
      <c r="AE9" s="6">
        <f>BV91</f>
        <v>83</v>
      </c>
      <c r="AF9" s="6">
        <f>BV617</f>
        <v>609</v>
      </c>
      <c r="AG9" s="80">
        <f>BV1018</f>
        <v>1010</v>
      </c>
      <c r="AH9" s="5">
        <f>SUM(B9:AG9)</f>
        <v>16400</v>
      </c>
      <c r="AI9" s="5">
        <f>SUMSQ(B9:AG9)</f>
        <v>11201200</v>
      </c>
      <c r="AL9" s="122" t="s">
        <v>11</v>
      </c>
      <c r="AM9" s="123" t="s">
        <v>480</v>
      </c>
      <c r="AN9" s="124" t="s">
        <v>74</v>
      </c>
      <c r="AO9" s="123" t="s">
        <v>418</v>
      </c>
      <c r="AP9" s="123" t="s">
        <v>136</v>
      </c>
      <c r="AQ9" s="123" t="s">
        <v>355</v>
      </c>
      <c r="AR9" s="123" t="s">
        <v>197</v>
      </c>
      <c r="AS9" s="123" t="s">
        <v>291</v>
      </c>
      <c r="AT9" s="123" t="s">
        <v>534</v>
      </c>
      <c r="AU9" s="123" t="s">
        <v>1004</v>
      </c>
      <c r="AV9" s="123" t="s">
        <v>597</v>
      </c>
      <c r="AW9" s="124" t="s">
        <v>1136</v>
      </c>
      <c r="AX9" s="123" t="s">
        <v>660</v>
      </c>
      <c r="AY9" s="123" t="s">
        <v>879</v>
      </c>
      <c r="AZ9" s="123" t="s">
        <v>723</v>
      </c>
      <c r="BA9" s="123" t="s">
        <v>817</v>
      </c>
      <c r="BB9" s="124" t="s">
        <v>504</v>
      </c>
      <c r="BC9" s="123" t="s">
        <v>34</v>
      </c>
      <c r="BD9" s="123" t="s">
        <v>442</v>
      </c>
      <c r="BE9" s="123" t="s">
        <v>98</v>
      </c>
      <c r="BF9" s="123" t="s">
        <v>378</v>
      </c>
      <c r="BG9" s="123" t="s">
        <v>158</v>
      </c>
      <c r="BH9" s="124" t="s">
        <v>315</v>
      </c>
      <c r="BI9" s="123" t="s">
        <v>220</v>
      </c>
      <c r="BJ9" s="123" t="s">
        <v>996</v>
      </c>
      <c r="BK9" s="124" t="s">
        <v>527</v>
      </c>
      <c r="BL9" s="123" t="s">
        <v>934</v>
      </c>
      <c r="BM9" s="123" t="s">
        <v>589</v>
      </c>
      <c r="BN9" s="123" t="s">
        <v>872</v>
      </c>
      <c r="BO9" s="123" t="s">
        <v>652</v>
      </c>
      <c r="BP9" s="123" t="s">
        <v>809</v>
      </c>
      <c r="BQ9" s="125" t="s">
        <v>715</v>
      </c>
      <c r="BR9" s="45"/>
      <c r="BS9" s="42"/>
      <c r="BT9" s="47" t="s">
        <v>202</v>
      </c>
      <c r="BU9" s="48" t="s">
        <v>1014</v>
      </c>
      <c r="BV9" s="49">
        <f>K3+(0*K5)</f>
        <v>1</v>
      </c>
      <c r="BW9" s="42"/>
    </row>
    <row r="10" spans="1:75" x14ac:dyDescent="0.2">
      <c r="A10" s="1">
        <v>2</v>
      </c>
      <c r="B10" s="7">
        <f>BV429</f>
        <v>421</v>
      </c>
      <c r="C10" s="12">
        <f>BV62</f>
        <v>54</v>
      </c>
      <c r="D10" s="97">
        <f>BV528</f>
        <v>520</v>
      </c>
      <c r="E10" s="8">
        <f>BV927</f>
        <v>919</v>
      </c>
      <c r="F10" s="8">
        <f>BV707</f>
        <v>699</v>
      </c>
      <c r="G10" s="8">
        <f>BV820</f>
        <v>812</v>
      </c>
      <c r="H10" s="8">
        <f>BV290</f>
        <v>282</v>
      </c>
      <c r="I10" s="8">
        <f>BV145</f>
        <v>137</v>
      </c>
      <c r="J10" s="8">
        <f>BV39</f>
        <v>31</v>
      </c>
      <c r="K10" s="8">
        <f>BV408</f>
        <v>400</v>
      </c>
      <c r="L10" s="8">
        <f>BV966</f>
        <v>958</v>
      </c>
      <c r="M10" s="8">
        <f>BV565</f>
        <v>557</v>
      </c>
      <c r="N10" s="8">
        <f>BV777</f>
        <v>769</v>
      </c>
      <c r="O10" s="8">
        <f>BV666</f>
        <v>658</v>
      </c>
      <c r="P10" s="8">
        <f>BV172</f>
        <v>164</v>
      </c>
      <c r="Q10" s="8">
        <f>BV315</f>
        <v>307</v>
      </c>
      <c r="R10" s="8">
        <f>BV715</f>
        <v>707</v>
      </c>
      <c r="S10" s="8">
        <f>BV860</f>
        <v>852</v>
      </c>
      <c r="T10" s="8">
        <f>BV362</f>
        <v>354</v>
      </c>
      <c r="U10" s="8">
        <f>BV249</f>
        <v>241</v>
      </c>
      <c r="V10" s="8">
        <f>BV485</f>
        <v>477</v>
      </c>
      <c r="W10" s="8">
        <f>BV86</f>
        <v>78</v>
      </c>
      <c r="X10" s="8">
        <f>BV648</f>
        <v>640</v>
      </c>
      <c r="Y10" s="8">
        <f>BV1015</f>
        <v>1007</v>
      </c>
      <c r="Z10" s="8">
        <f>BV897</f>
        <v>889</v>
      </c>
      <c r="AA10" s="8">
        <f>BV754</f>
        <v>746</v>
      </c>
      <c r="AB10" s="8">
        <f>BV228</f>
        <v>220</v>
      </c>
      <c r="AC10" s="8">
        <f>BV339</f>
        <v>331</v>
      </c>
      <c r="AD10" s="8">
        <f>BV111</f>
        <v>103</v>
      </c>
      <c r="AE10" s="8">
        <f>BV512</f>
        <v>504</v>
      </c>
      <c r="AF10" s="8">
        <f>BV974</f>
        <v>966</v>
      </c>
      <c r="AG10" s="9">
        <f>BV605</f>
        <v>597</v>
      </c>
      <c r="AH10" s="5">
        <f t="shared" ref="AH10:AH40" si="0">SUM(B10:AG10)</f>
        <v>16400</v>
      </c>
      <c r="AI10" s="5">
        <f t="shared" ref="AI10:AI40" si="1">SUMSQ(B10:AG10)</f>
        <v>11201200</v>
      </c>
      <c r="AL10" s="126" t="s">
        <v>25</v>
      </c>
      <c r="AM10" s="127" t="s">
        <v>495</v>
      </c>
      <c r="AN10" s="127" t="s">
        <v>89</v>
      </c>
      <c r="AO10" s="128" t="s">
        <v>1122</v>
      </c>
      <c r="AP10" s="127" t="s">
        <v>150</v>
      </c>
      <c r="AQ10" s="127" t="s">
        <v>369</v>
      </c>
      <c r="AR10" s="127" t="s">
        <v>212</v>
      </c>
      <c r="AS10" s="127" t="s">
        <v>306</v>
      </c>
      <c r="AT10" s="127" t="s">
        <v>535</v>
      </c>
      <c r="AU10" s="127" t="s">
        <v>1005</v>
      </c>
      <c r="AV10" s="128" t="s">
        <v>598</v>
      </c>
      <c r="AW10" s="127" t="s">
        <v>943</v>
      </c>
      <c r="AX10" s="127" t="s">
        <v>661</v>
      </c>
      <c r="AY10" s="127" t="s">
        <v>880</v>
      </c>
      <c r="AZ10" s="127" t="s">
        <v>724</v>
      </c>
      <c r="BA10" s="127" t="s">
        <v>818</v>
      </c>
      <c r="BB10" s="127" t="s">
        <v>503</v>
      </c>
      <c r="BC10" s="128" t="s">
        <v>33</v>
      </c>
      <c r="BD10" s="127" t="s">
        <v>441</v>
      </c>
      <c r="BE10" s="127" t="s">
        <v>97</v>
      </c>
      <c r="BF10" s="127" t="s">
        <v>377</v>
      </c>
      <c r="BG10" s="127" t="s">
        <v>157</v>
      </c>
      <c r="BH10" s="127" t="s">
        <v>314</v>
      </c>
      <c r="BI10" s="128" t="s">
        <v>219</v>
      </c>
      <c r="BJ10" s="128" t="s">
        <v>981</v>
      </c>
      <c r="BK10" s="127" t="s">
        <v>512</v>
      </c>
      <c r="BL10" s="127" t="s">
        <v>920</v>
      </c>
      <c r="BM10" s="127" t="s">
        <v>574</v>
      </c>
      <c r="BN10" s="127" t="s">
        <v>858</v>
      </c>
      <c r="BO10" s="127" t="s">
        <v>637</v>
      </c>
      <c r="BP10" s="128" t="s">
        <v>794</v>
      </c>
      <c r="BQ10" s="129" t="s">
        <v>701</v>
      </c>
      <c r="BR10" s="45"/>
      <c r="BS10" s="42"/>
      <c r="BT10" s="50" t="s">
        <v>11</v>
      </c>
      <c r="BU10" s="51" t="s">
        <v>1014</v>
      </c>
      <c r="BV10" s="52">
        <f>K3+(1*K5)</f>
        <v>2</v>
      </c>
      <c r="BW10" s="42"/>
    </row>
    <row r="11" spans="1:75" x14ac:dyDescent="0.2">
      <c r="A11" s="1">
        <v>3</v>
      </c>
      <c r="B11" s="7">
        <f>BV1025</f>
        <v>1017</v>
      </c>
      <c r="C11" s="97">
        <f>BV626</f>
        <v>618</v>
      </c>
      <c r="D11" s="12">
        <f>BV100</f>
        <v>92</v>
      </c>
      <c r="E11" s="8">
        <f>BV467</f>
        <v>459</v>
      </c>
      <c r="F11" s="8">
        <f>BV239</f>
        <v>231</v>
      </c>
      <c r="G11" s="8">
        <f>BV384</f>
        <v>376</v>
      </c>
      <c r="H11" s="8">
        <f>BV846</f>
        <v>838</v>
      </c>
      <c r="I11" s="8">
        <f>BV733</f>
        <v>725</v>
      </c>
      <c r="J11" s="8">
        <f>BV587</f>
        <v>579</v>
      </c>
      <c r="K11" s="8">
        <f>BV988</f>
        <v>980</v>
      </c>
      <c r="L11" s="8">
        <f>BV490</f>
        <v>482</v>
      </c>
      <c r="M11" s="8">
        <f>BV121</f>
        <v>113</v>
      </c>
      <c r="N11" s="8">
        <f>BV357</f>
        <v>349</v>
      </c>
      <c r="O11" s="8">
        <f>BV214</f>
        <v>206</v>
      </c>
      <c r="P11" s="8">
        <f>BV776</f>
        <v>768</v>
      </c>
      <c r="Q11" s="8">
        <f>BV887</f>
        <v>879</v>
      </c>
      <c r="R11" s="8">
        <f>BV167</f>
        <v>159</v>
      </c>
      <c r="S11" s="8">
        <f>BV280</f>
        <v>272</v>
      </c>
      <c r="T11" s="8">
        <f>BV838</f>
        <v>830</v>
      </c>
      <c r="U11" s="8">
        <f>BV693</f>
        <v>685</v>
      </c>
      <c r="V11" s="8">
        <f>BV905</f>
        <v>897</v>
      </c>
      <c r="W11" s="8">
        <f>BV538</f>
        <v>530</v>
      </c>
      <c r="X11" s="8">
        <f>BV44</f>
        <v>36</v>
      </c>
      <c r="Y11" s="8">
        <f>BV443</f>
        <v>435</v>
      </c>
      <c r="Z11" s="8">
        <f>BV301</f>
        <v>293</v>
      </c>
      <c r="AA11" s="8">
        <f>BV190</f>
        <v>182</v>
      </c>
      <c r="AB11" s="8">
        <f>BV656</f>
        <v>648</v>
      </c>
      <c r="AC11" s="8">
        <f>BV799</f>
        <v>791</v>
      </c>
      <c r="AD11" s="8">
        <f>BV579</f>
        <v>571</v>
      </c>
      <c r="AE11" s="8">
        <f>BV948</f>
        <v>940</v>
      </c>
      <c r="AF11" s="8">
        <f>BV418</f>
        <v>410</v>
      </c>
      <c r="AG11" s="9">
        <f>BV17</f>
        <v>9</v>
      </c>
      <c r="AH11" s="5">
        <f t="shared" si="0"/>
        <v>16400</v>
      </c>
      <c r="AI11" s="5">
        <f t="shared" si="1"/>
        <v>11201200</v>
      </c>
      <c r="AJ11" s="2">
        <f t="shared" ref="AJ11:AJ38" si="2">B11^3+C11^3+D11^3+E11^3+F11^3+G11^3+H11^3+I11^3+J11^3+K11^3+L11^3+M11^3+N11^3+O11^3+P11^3+Q11^3+R11^3+S11^3+T11^3+U11^3+V11^3+W11^3+X11^3+Y11^3+Z11^3+AA11^3+AB11^3+AC11^3+AD11^3+AE11^3+AF11^3+AG11^3</f>
        <v>8606720000</v>
      </c>
      <c r="AL11" s="130" t="s">
        <v>13</v>
      </c>
      <c r="AM11" s="127" t="s">
        <v>482</v>
      </c>
      <c r="AN11" s="127" t="s">
        <v>76</v>
      </c>
      <c r="AO11" s="127" t="s">
        <v>420</v>
      </c>
      <c r="AP11" s="127" t="s">
        <v>138</v>
      </c>
      <c r="AQ11" s="127" t="s">
        <v>357</v>
      </c>
      <c r="AR11" s="128" t="s">
        <v>1016</v>
      </c>
      <c r="AS11" s="127" t="s">
        <v>293</v>
      </c>
      <c r="AT11" s="127" t="s">
        <v>2</v>
      </c>
      <c r="AU11" s="128" t="s">
        <v>1002</v>
      </c>
      <c r="AV11" s="127" t="s">
        <v>595</v>
      </c>
      <c r="AW11" s="127" t="s">
        <v>940</v>
      </c>
      <c r="AX11" s="127" t="s">
        <v>658</v>
      </c>
      <c r="AY11" s="127" t="s">
        <v>877</v>
      </c>
      <c r="AZ11" s="127" t="s">
        <v>721</v>
      </c>
      <c r="BA11" s="128" t="s">
        <v>815</v>
      </c>
      <c r="BB11" s="127" t="s">
        <v>506</v>
      </c>
      <c r="BC11" s="127" t="s">
        <v>36</v>
      </c>
      <c r="BD11" s="127" t="s">
        <v>444</v>
      </c>
      <c r="BE11" s="127" t="s">
        <v>100</v>
      </c>
      <c r="BF11" s="128" t="s">
        <v>1137</v>
      </c>
      <c r="BG11" s="127" t="s">
        <v>160</v>
      </c>
      <c r="BH11" s="127" t="s">
        <v>317</v>
      </c>
      <c r="BI11" s="127" t="s">
        <v>222</v>
      </c>
      <c r="BJ11" s="127" t="s">
        <v>994</v>
      </c>
      <c r="BK11" s="127" t="s">
        <v>525</v>
      </c>
      <c r="BL11" s="127" t="s">
        <v>933</v>
      </c>
      <c r="BM11" s="127" t="s">
        <v>587</v>
      </c>
      <c r="BN11" s="127" t="s">
        <v>870</v>
      </c>
      <c r="BO11" s="128" t="s">
        <v>650</v>
      </c>
      <c r="BP11" s="127" t="s">
        <v>807</v>
      </c>
      <c r="BQ11" s="129" t="s">
        <v>713</v>
      </c>
      <c r="BR11" s="45"/>
      <c r="BS11" s="42"/>
      <c r="BT11" s="50" t="s">
        <v>445</v>
      </c>
      <c r="BU11" s="51" t="s">
        <v>1014</v>
      </c>
      <c r="BV11" s="52">
        <f>K3+(2*K5)</f>
        <v>3</v>
      </c>
      <c r="BW11" s="42"/>
    </row>
    <row r="12" spans="1:75" x14ac:dyDescent="0.2">
      <c r="A12" s="1">
        <v>4</v>
      </c>
      <c r="B12" s="98">
        <f>BV614</f>
        <v>606</v>
      </c>
      <c r="C12" s="8">
        <f>BV981</f>
        <v>973</v>
      </c>
      <c r="D12" s="8">
        <f>BV519</f>
        <v>511</v>
      </c>
      <c r="E12" s="12">
        <f>BV120</f>
        <v>112</v>
      </c>
      <c r="F12" s="8">
        <f>BV332</f>
        <v>324</v>
      </c>
      <c r="G12" s="8">
        <f>BV219</f>
        <v>211</v>
      </c>
      <c r="H12" s="8">
        <f>BV745</f>
        <v>737</v>
      </c>
      <c r="I12" s="8">
        <f>BV890</f>
        <v>882</v>
      </c>
      <c r="J12" s="8">
        <f>BV1008</f>
        <v>1000</v>
      </c>
      <c r="K12" s="8">
        <f>BV639</f>
        <v>631</v>
      </c>
      <c r="L12" s="8">
        <f>BV77</f>
        <v>69</v>
      </c>
      <c r="M12" s="8">
        <f>BV478</f>
        <v>470</v>
      </c>
      <c r="N12" s="8">
        <f>BV258</f>
        <v>250</v>
      </c>
      <c r="O12" s="8">
        <f>BV369</f>
        <v>361</v>
      </c>
      <c r="P12" s="8">
        <f>BV867</f>
        <v>859</v>
      </c>
      <c r="Q12" s="8">
        <f>BV724</f>
        <v>716</v>
      </c>
      <c r="R12" s="8">
        <f>BV324</f>
        <v>316</v>
      </c>
      <c r="S12" s="8">
        <f>BV179</f>
        <v>171</v>
      </c>
      <c r="T12" s="8">
        <f>BV673</f>
        <v>665</v>
      </c>
      <c r="U12" s="8">
        <f>BV786</f>
        <v>778</v>
      </c>
      <c r="V12" s="8">
        <f>BV558</f>
        <v>550</v>
      </c>
      <c r="W12" s="8">
        <f>BV957</f>
        <v>949</v>
      </c>
      <c r="X12" s="8">
        <f>BV399</f>
        <v>391</v>
      </c>
      <c r="Y12" s="8">
        <f>BV32</f>
        <v>24</v>
      </c>
      <c r="Z12" s="8">
        <f>BV138</f>
        <v>130</v>
      </c>
      <c r="AA12" s="8">
        <f>BV281</f>
        <v>273</v>
      </c>
      <c r="AB12" s="8">
        <f>BV811</f>
        <v>803</v>
      </c>
      <c r="AC12" s="8">
        <f>BV700</f>
        <v>692</v>
      </c>
      <c r="AD12" s="8">
        <f>BV936</f>
        <v>928</v>
      </c>
      <c r="AE12" s="8">
        <f>BV535</f>
        <v>527</v>
      </c>
      <c r="AF12" s="8">
        <f>BV69</f>
        <v>61</v>
      </c>
      <c r="AG12" s="9">
        <f>BV438</f>
        <v>430</v>
      </c>
      <c r="AH12" s="5">
        <f t="shared" si="0"/>
        <v>16400</v>
      </c>
      <c r="AI12" s="5">
        <f t="shared" si="1"/>
        <v>11201200</v>
      </c>
      <c r="AJ12" s="2">
        <f t="shared" si="2"/>
        <v>8606720000</v>
      </c>
      <c r="AL12" s="126" t="s">
        <v>23</v>
      </c>
      <c r="AM12" s="128" t="s">
        <v>493</v>
      </c>
      <c r="AN12" s="127" t="s">
        <v>87</v>
      </c>
      <c r="AO12" s="127" t="s">
        <v>431</v>
      </c>
      <c r="AP12" s="127" t="s">
        <v>148</v>
      </c>
      <c r="AQ12" s="127" t="s">
        <v>367</v>
      </c>
      <c r="AR12" s="127" t="s">
        <v>210</v>
      </c>
      <c r="AS12" s="128" t="s">
        <v>304</v>
      </c>
      <c r="AT12" s="128" t="s">
        <v>537</v>
      </c>
      <c r="AU12" s="127" t="s">
        <v>1007</v>
      </c>
      <c r="AV12" s="127" t="s">
        <v>600</v>
      </c>
      <c r="AW12" s="127" t="s">
        <v>945</v>
      </c>
      <c r="AX12" s="127" t="s">
        <v>663</v>
      </c>
      <c r="AY12" s="127" t="s">
        <v>882</v>
      </c>
      <c r="AZ12" s="128" t="s">
        <v>379</v>
      </c>
      <c r="BA12" s="127" t="s">
        <v>820</v>
      </c>
      <c r="BB12" s="127" t="s">
        <v>501</v>
      </c>
      <c r="BC12" s="127" t="s">
        <v>31</v>
      </c>
      <c r="BD12" s="127" t="s">
        <v>439</v>
      </c>
      <c r="BE12" s="127" t="s">
        <v>95</v>
      </c>
      <c r="BF12" s="127" t="s">
        <v>375</v>
      </c>
      <c r="BG12" s="128" t="s">
        <v>156</v>
      </c>
      <c r="BH12" s="127" t="s">
        <v>312</v>
      </c>
      <c r="BI12" s="127" t="s">
        <v>217</v>
      </c>
      <c r="BJ12" s="127" t="s">
        <v>983</v>
      </c>
      <c r="BK12" s="127" t="s">
        <v>514</v>
      </c>
      <c r="BL12" s="127" t="s">
        <v>922</v>
      </c>
      <c r="BM12" s="127" t="s">
        <v>576</v>
      </c>
      <c r="BN12" s="128" t="s">
        <v>1135</v>
      </c>
      <c r="BO12" s="127" t="s">
        <v>639</v>
      </c>
      <c r="BP12" s="127" t="s">
        <v>796</v>
      </c>
      <c r="BQ12" s="129" t="s">
        <v>703</v>
      </c>
      <c r="BR12" s="45"/>
      <c r="BS12" s="42"/>
      <c r="BT12" s="50" t="s">
        <v>384</v>
      </c>
      <c r="BU12" s="51" t="s">
        <v>1014</v>
      </c>
      <c r="BV12" s="52">
        <f>K3+(3*K5)</f>
        <v>4</v>
      </c>
      <c r="BW12" s="42"/>
    </row>
    <row r="13" spans="1:75" x14ac:dyDescent="0.2">
      <c r="A13" s="1">
        <v>5</v>
      </c>
      <c r="B13" s="7">
        <f>BV907</f>
        <v>899</v>
      </c>
      <c r="C13" s="8">
        <f>BV540</f>
        <v>532</v>
      </c>
      <c r="D13" s="8">
        <f>BV42</f>
        <v>34</v>
      </c>
      <c r="E13" s="8">
        <f>BV441</f>
        <v>433</v>
      </c>
      <c r="F13" s="12">
        <f>BV165</f>
        <v>157</v>
      </c>
      <c r="G13" s="8">
        <f>BV278</f>
        <v>270</v>
      </c>
      <c r="H13" s="8">
        <f>BV840</f>
        <v>832</v>
      </c>
      <c r="I13" s="97">
        <f>BV695</f>
        <v>687</v>
      </c>
      <c r="J13" s="8">
        <f>BV577</f>
        <v>569</v>
      </c>
      <c r="K13" s="8">
        <f>BV946</f>
        <v>938</v>
      </c>
      <c r="L13" s="8">
        <f>BV420</f>
        <v>412</v>
      </c>
      <c r="M13" s="8">
        <f>BV19</f>
        <v>11</v>
      </c>
      <c r="N13" s="8">
        <f>BV303</f>
        <v>295</v>
      </c>
      <c r="O13" s="8">
        <f>BV192</f>
        <v>184</v>
      </c>
      <c r="P13" s="8">
        <f>BV654</f>
        <v>646</v>
      </c>
      <c r="Q13" s="8">
        <f>BV797</f>
        <v>789</v>
      </c>
      <c r="R13" s="8">
        <f>BV237</f>
        <v>229</v>
      </c>
      <c r="S13" s="8">
        <f>BV382</f>
        <v>374</v>
      </c>
      <c r="T13" s="8">
        <f>BV848</f>
        <v>840</v>
      </c>
      <c r="U13" s="8">
        <f>BV735</f>
        <v>727</v>
      </c>
      <c r="V13" s="8">
        <f>BV1027</f>
        <v>1019</v>
      </c>
      <c r="W13" s="8">
        <f>BV628</f>
        <v>620</v>
      </c>
      <c r="X13" s="8">
        <f>BV98</f>
        <v>90</v>
      </c>
      <c r="Y13" s="8">
        <f>BV465</f>
        <v>457</v>
      </c>
      <c r="Z13" s="8">
        <f>BV359</f>
        <v>351</v>
      </c>
      <c r="AA13" s="8">
        <f>BV216</f>
        <v>208</v>
      </c>
      <c r="AB13" s="8">
        <f>BV774</f>
        <v>766</v>
      </c>
      <c r="AC13" s="8">
        <f>BV885</f>
        <v>877</v>
      </c>
      <c r="AD13" s="8">
        <f>BV585</f>
        <v>577</v>
      </c>
      <c r="AE13" s="8">
        <f>BV986</f>
        <v>978</v>
      </c>
      <c r="AF13" s="8">
        <f>BV492</f>
        <v>484</v>
      </c>
      <c r="AG13" s="9">
        <f>BV123</f>
        <v>115</v>
      </c>
      <c r="AH13" s="5">
        <f t="shared" si="0"/>
        <v>16400</v>
      </c>
      <c r="AI13" s="5">
        <f t="shared" si="1"/>
        <v>11201200</v>
      </c>
      <c r="AJ13" s="2">
        <f t="shared" si="2"/>
        <v>8606720000</v>
      </c>
      <c r="AL13" s="130" t="s">
        <v>1114</v>
      </c>
      <c r="AM13" s="127" t="s">
        <v>484</v>
      </c>
      <c r="AN13" s="127" t="s">
        <v>78</v>
      </c>
      <c r="AO13" s="127" t="s">
        <v>422</v>
      </c>
      <c r="AP13" s="127" t="s">
        <v>140</v>
      </c>
      <c r="AQ13" s="127" t="s">
        <v>359</v>
      </c>
      <c r="AR13" s="127" t="s">
        <v>201</v>
      </c>
      <c r="AS13" s="127" t="s">
        <v>295</v>
      </c>
      <c r="AT13" s="127" t="s">
        <v>531</v>
      </c>
      <c r="AU13" s="128" t="s">
        <v>1000</v>
      </c>
      <c r="AV13" s="127" t="s">
        <v>593</v>
      </c>
      <c r="AW13" s="127" t="s">
        <v>938</v>
      </c>
      <c r="AX13" s="127" t="s">
        <v>656</v>
      </c>
      <c r="AY13" s="127" t="s">
        <v>875</v>
      </c>
      <c r="AZ13" s="127" t="s">
        <v>719</v>
      </c>
      <c r="BA13" s="127" t="s">
        <v>813</v>
      </c>
      <c r="BB13" s="127" t="s">
        <v>508</v>
      </c>
      <c r="BC13" s="127" t="s">
        <v>38</v>
      </c>
      <c r="BD13" s="128" t="s">
        <v>446</v>
      </c>
      <c r="BE13" s="127" t="s">
        <v>102</v>
      </c>
      <c r="BF13" s="128" t="s">
        <v>382</v>
      </c>
      <c r="BG13" s="127" t="s">
        <v>162</v>
      </c>
      <c r="BH13" s="127" t="s">
        <v>319</v>
      </c>
      <c r="BI13" s="127" t="s">
        <v>224</v>
      </c>
      <c r="BJ13" s="127" t="s">
        <v>992</v>
      </c>
      <c r="BK13" s="127" t="s">
        <v>523</v>
      </c>
      <c r="BL13" s="127" t="s">
        <v>931</v>
      </c>
      <c r="BM13" s="128" t="s">
        <v>585</v>
      </c>
      <c r="BN13" s="127" t="s">
        <v>0</v>
      </c>
      <c r="BO13" s="128" t="s">
        <v>648</v>
      </c>
      <c r="BP13" s="127" t="s">
        <v>805</v>
      </c>
      <c r="BQ13" s="129" t="s">
        <v>711</v>
      </c>
      <c r="BR13" s="45"/>
      <c r="BS13" s="42"/>
      <c r="BT13" s="50" t="s">
        <v>694</v>
      </c>
      <c r="BU13" s="51" t="s">
        <v>1014</v>
      </c>
      <c r="BV13" s="52">
        <f>K3+(4*K5)</f>
        <v>5</v>
      </c>
      <c r="BW13" s="42"/>
    </row>
    <row r="14" spans="1:75" x14ac:dyDescent="0.2">
      <c r="A14" s="1">
        <v>6</v>
      </c>
      <c r="B14" s="7">
        <f>BV560</f>
        <v>552</v>
      </c>
      <c r="C14" s="8">
        <f>BV959</f>
        <v>951</v>
      </c>
      <c r="D14" s="8">
        <f>BV397</f>
        <v>389</v>
      </c>
      <c r="E14" s="8">
        <f>BV30</f>
        <v>22</v>
      </c>
      <c r="F14" s="8">
        <f>BV322</f>
        <v>314</v>
      </c>
      <c r="G14" s="12">
        <f>BV177</f>
        <v>169</v>
      </c>
      <c r="H14" s="97">
        <f>BV675</f>
        <v>667</v>
      </c>
      <c r="I14" s="8">
        <f>BV788</f>
        <v>780</v>
      </c>
      <c r="J14" s="8">
        <f>BV934</f>
        <v>926</v>
      </c>
      <c r="K14" s="8">
        <f>BV533</f>
        <v>525</v>
      </c>
      <c r="L14" s="8">
        <f>BV71</f>
        <v>63</v>
      </c>
      <c r="M14" s="8">
        <f>BV440</f>
        <v>432</v>
      </c>
      <c r="N14" s="8">
        <f>BV140</f>
        <v>132</v>
      </c>
      <c r="O14" s="8">
        <f>BV283</f>
        <v>275</v>
      </c>
      <c r="P14" s="8">
        <f>BV809</f>
        <v>801</v>
      </c>
      <c r="Q14" s="8">
        <f>BV698</f>
        <v>690</v>
      </c>
      <c r="R14" s="8">
        <f>BV330</f>
        <v>322</v>
      </c>
      <c r="S14" s="8">
        <f>BV217</f>
        <v>209</v>
      </c>
      <c r="T14" s="8">
        <f>BV747</f>
        <v>739</v>
      </c>
      <c r="U14" s="8">
        <f>BV892</f>
        <v>884</v>
      </c>
      <c r="V14" s="8">
        <f>BV616</f>
        <v>608</v>
      </c>
      <c r="W14" s="8">
        <f>BV983</f>
        <v>975</v>
      </c>
      <c r="X14" s="8">
        <f>BV517</f>
        <v>509</v>
      </c>
      <c r="Y14" s="8">
        <f>BV118</f>
        <v>110</v>
      </c>
      <c r="Z14" s="8">
        <f>BV260</f>
        <v>252</v>
      </c>
      <c r="AA14" s="8">
        <f>BV371</f>
        <v>363</v>
      </c>
      <c r="AB14" s="8">
        <f>BV865</f>
        <v>857</v>
      </c>
      <c r="AC14" s="8">
        <f>BV722</f>
        <v>714</v>
      </c>
      <c r="AD14" s="8">
        <f>BV1006</f>
        <v>998</v>
      </c>
      <c r="AE14" s="8">
        <f>BV637</f>
        <v>629</v>
      </c>
      <c r="AF14" s="8">
        <f>BV79</f>
        <v>71</v>
      </c>
      <c r="AG14" s="9">
        <f>BV480</f>
        <v>472</v>
      </c>
      <c r="AH14" s="5">
        <f t="shared" si="0"/>
        <v>16400</v>
      </c>
      <c r="AI14" s="5">
        <f t="shared" si="1"/>
        <v>11201200</v>
      </c>
      <c r="AJ14" s="2">
        <f t="shared" si="2"/>
        <v>8606720000</v>
      </c>
      <c r="AL14" s="126" t="s">
        <v>21</v>
      </c>
      <c r="AM14" s="128" t="s">
        <v>491</v>
      </c>
      <c r="AN14" s="127" t="s">
        <v>85</v>
      </c>
      <c r="AO14" s="127" t="s">
        <v>429</v>
      </c>
      <c r="AP14" s="127" t="s">
        <v>146</v>
      </c>
      <c r="AQ14" s="127" t="s">
        <v>365</v>
      </c>
      <c r="AR14" s="127" t="s">
        <v>208</v>
      </c>
      <c r="AS14" s="127" t="s">
        <v>302</v>
      </c>
      <c r="AT14" s="128" t="s">
        <v>1141</v>
      </c>
      <c r="AU14" s="127" t="s">
        <v>1009</v>
      </c>
      <c r="AV14" s="127" t="s">
        <v>602</v>
      </c>
      <c r="AW14" s="127" t="s">
        <v>947</v>
      </c>
      <c r="AX14" s="127" t="s">
        <v>665</v>
      </c>
      <c r="AY14" s="127" t="s">
        <v>884</v>
      </c>
      <c r="AZ14" s="127" t="s">
        <v>727</v>
      </c>
      <c r="BA14" s="127" t="s">
        <v>822</v>
      </c>
      <c r="BB14" s="127" t="s">
        <v>499</v>
      </c>
      <c r="BC14" s="127" t="s">
        <v>29</v>
      </c>
      <c r="BD14" s="127" t="s">
        <v>437</v>
      </c>
      <c r="BE14" s="128" t="s">
        <v>93</v>
      </c>
      <c r="BF14" s="127" t="s">
        <v>373</v>
      </c>
      <c r="BG14" s="128" t="s">
        <v>154</v>
      </c>
      <c r="BH14" s="127" t="s">
        <v>310</v>
      </c>
      <c r="BI14" s="127" t="s">
        <v>215</v>
      </c>
      <c r="BJ14" s="127" t="s">
        <v>985</v>
      </c>
      <c r="BK14" s="127" t="s">
        <v>516</v>
      </c>
      <c r="BL14" s="128" t="s">
        <v>924</v>
      </c>
      <c r="BM14" s="127" t="s">
        <v>578</v>
      </c>
      <c r="BN14" s="128" t="s">
        <v>862</v>
      </c>
      <c r="BO14" s="127" t="s">
        <v>641</v>
      </c>
      <c r="BP14" s="127" t="s">
        <v>798</v>
      </c>
      <c r="BQ14" s="129" t="s">
        <v>705</v>
      </c>
      <c r="BR14" s="45"/>
      <c r="BS14" s="42"/>
      <c r="BT14" s="50" t="s">
        <v>633</v>
      </c>
      <c r="BU14" s="51" t="s">
        <v>1014</v>
      </c>
      <c r="BV14" s="52">
        <f>K3+(5*K5)</f>
        <v>6</v>
      </c>
      <c r="BW14" s="42"/>
    </row>
    <row r="15" spans="1:75" x14ac:dyDescent="0.2">
      <c r="A15" s="1">
        <v>7</v>
      </c>
      <c r="B15" s="7">
        <f>BV132</f>
        <v>124</v>
      </c>
      <c r="C15" s="8">
        <f>BV499</f>
        <v>491</v>
      </c>
      <c r="D15" s="8">
        <f>BV993</f>
        <v>985</v>
      </c>
      <c r="E15" s="8">
        <f>BV594</f>
        <v>586</v>
      </c>
      <c r="F15" s="8">
        <f>BV878</f>
        <v>870</v>
      </c>
      <c r="G15" s="97">
        <f>BV765</f>
        <v>757</v>
      </c>
      <c r="H15" s="12">
        <f>BV207</f>
        <v>199</v>
      </c>
      <c r="I15" s="8">
        <f>BV352</f>
        <v>344</v>
      </c>
      <c r="J15" s="8">
        <f>BV458</f>
        <v>450</v>
      </c>
      <c r="K15" s="8">
        <f>BV89</f>
        <v>81</v>
      </c>
      <c r="L15" s="8">
        <f>BV619</f>
        <v>611</v>
      </c>
      <c r="M15" s="8">
        <f>BV1020</f>
        <v>1012</v>
      </c>
      <c r="N15" s="8">
        <f>BV744</f>
        <v>736</v>
      </c>
      <c r="O15" s="8">
        <f>BV855</f>
        <v>847</v>
      </c>
      <c r="P15" s="8">
        <f>BV389</f>
        <v>381</v>
      </c>
      <c r="Q15" s="8">
        <f>BV246</f>
        <v>238</v>
      </c>
      <c r="R15" s="8">
        <f>BV806</f>
        <v>798</v>
      </c>
      <c r="S15" s="8">
        <f>BV661</f>
        <v>653</v>
      </c>
      <c r="T15" s="8">
        <f>BV199</f>
        <v>191</v>
      </c>
      <c r="U15" s="8">
        <f>BV312</f>
        <v>304</v>
      </c>
      <c r="V15" s="8">
        <f>BV12</f>
        <v>4</v>
      </c>
      <c r="W15" s="8">
        <f>BV411</f>
        <v>403</v>
      </c>
      <c r="X15" s="8">
        <f>BV937</f>
        <v>929</v>
      </c>
      <c r="Y15" s="8">
        <f>BV570</f>
        <v>562</v>
      </c>
      <c r="Z15" s="8">
        <f>BV688</f>
        <v>680</v>
      </c>
      <c r="AA15" s="8">
        <f>BV831</f>
        <v>823</v>
      </c>
      <c r="AB15" s="8">
        <f>BV269</f>
        <v>261</v>
      </c>
      <c r="AC15" s="8">
        <f>BV158</f>
        <v>150</v>
      </c>
      <c r="AD15" s="8">
        <f>BV450</f>
        <v>442</v>
      </c>
      <c r="AE15" s="8">
        <f>BV49</f>
        <v>41</v>
      </c>
      <c r="AF15" s="8">
        <f>BV547</f>
        <v>539</v>
      </c>
      <c r="AG15" s="9">
        <f>BV916</f>
        <v>908</v>
      </c>
      <c r="AH15" s="5">
        <f t="shared" si="0"/>
        <v>16400</v>
      </c>
      <c r="AI15" s="5">
        <f t="shared" si="1"/>
        <v>11201200</v>
      </c>
      <c r="AL15" s="126" t="s">
        <v>16</v>
      </c>
      <c r="AM15" s="127" t="s">
        <v>486</v>
      </c>
      <c r="AN15" s="128" t="s">
        <v>80</v>
      </c>
      <c r="AO15" s="127" t="s">
        <v>424</v>
      </c>
      <c r="AP15" s="127" t="s">
        <v>51</v>
      </c>
      <c r="AQ15" s="127" t="s">
        <v>361</v>
      </c>
      <c r="AR15" s="127" t="s">
        <v>203</v>
      </c>
      <c r="AS15" s="127" t="s">
        <v>297</v>
      </c>
      <c r="AT15" s="127" t="s">
        <v>529</v>
      </c>
      <c r="AU15" s="127" t="s">
        <v>998</v>
      </c>
      <c r="AV15" s="127" t="s">
        <v>591</v>
      </c>
      <c r="AW15" s="128" t="s">
        <v>936</v>
      </c>
      <c r="AX15" s="127" t="s">
        <v>654</v>
      </c>
      <c r="AY15" s="128" t="s">
        <v>874</v>
      </c>
      <c r="AZ15" s="127" t="s">
        <v>717</v>
      </c>
      <c r="BA15" s="127" t="s">
        <v>811</v>
      </c>
      <c r="BB15" s="127" t="s">
        <v>510</v>
      </c>
      <c r="BC15" s="127" t="s">
        <v>40</v>
      </c>
      <c r="BD15" s="127" t="s">
        <v>448</v>
      </c>
      <c r="BE15" s="127" t="s">
        <v>104</v>
      </c>
      <c r="BF15" s="127" t="s">
        <v>384</v>
      </c>
      <c r="BG15" s="127" t="s">
        <v>164</v>
      </c>
      <c r="BH15" s="128" t="s">
        <v>321</v>
      </c>
      <c r="BI15" s="127" t="s">
        <v>226</v>
      </c>
      <c r="BJ15" s="127" t="s">
        <v>990</v>
      </c>
      <c r="BK15" s="127" t="s">
        <v>521</v>
      </c>
      <c r="BL15" s="127" t="s">
        <v>929</v>
      </c>
      <c r="BM15" s="127" t="s">
        <v>583</v>
      </c>
      <c r="BN15" s="127" t="s">
        <v>867</v>
      </c>
      <c r="BO15" s="127" t="s">
        <v>646</v>
      </c>
      <c r="BP15" s="127" t="s">
        <v>803</v>
      </c>
      <c r="BQ15" s="131" t="s">
        <v>1132</v>
      </c>
      <c r="BR15" s="45"/>
      <c r="BS15" s="42"/>
      <c r="BT15" s="50" t="s">
        <v>956</v>
      </c>
      <c r="BU15" s="51" t="s">
        <v>1014</v>
      </c>
      <c r="BV15" s="52">
        <f>K3+(6*K5)</f>
        <v>7</v>
      </c>
      <c r="BW15" s="42"/>
    </row>
    <row r="16" spans="1:75" x14ac:dyDescent="0.2">
      <c r="A16" s="1">
        <v>8</v>
      </c>
      <c r="B16" s="7">
        <f>BV487</f>
        <v>479</v>
      </c>
      <c r="C16" s="8">
        <f>BV88</f>
        <v>80</v>
      </c>
      <c r="D16" s="8">
        <f>BV646</f>
        <v>638</v>
      </c>
      <c r="E16" s="8">
        <f>BV1013</f>
        <v>1005</v>
      </c>
      <c r="F16" s="97">
        <f>BV713</f>
        <v>705</v>
      </c>
      <c r="G16" s="8">
        <f>BV858</f>
        <v>850</v>
      </c>
      <c r="H16" s="8">
        <f>BV364</f>
        <v>356</v>
      </c>
      <c r="I16" s="12">
        <f>BV251</f>
        <v>243</v>
      </c>
      <c r="J16" s="8">
        <f>BV109</f>
        <v>101</v>
      </c>
      <c r="K16" s="8">
        <f>BV510</f>
        <v>502</v>
      </c>
      <c r="L16" s="8">
        <f>BV976</f>
        <v>968</v>
      </c>
      <c r="M16" s="8">
        <f>BV607</f>
        <v>599</v>
      </c>
      <c r="N16" s="8">
        <f>BV899</f>
        <v>891</v>
      </c>
      <c r="O16" s="8">
        <f>BV756</f>
        <v>748</v>
      </c>
      <c r="P16" s="8">
        <f>BV226</f>
        <v>218</v>
      </c>
      <c r="Q16" s="8">
        <f>BV337</f>
        <v>329</v>
      </c>
      <c r="R16" s="8">
        <f>BV705</f>
        <v>697</v>
      </c>
      <c r="S16" s="8">
        <f>BV818</f>
        <v>810</v>
      </c>
      <c r="T16" s="8">
        <f>BV292</f>
        <v>284</v>
      </c>
      <c r="U16" s="8">
        <f>BV147</f>
        <v>139</v>
      </c>
      <c r="V16" s="8">
        <f>BV431</f>
        <v>423</v>
      </c>
      <c r="W16" s="8">
        <f>BV64</f>
        <v>56</v>
      </c>
      <c r="X16" s="8">
        <f>BV526</f>
        <v>518</v>
      </c>
      <c r="Y16" s="8">
        <f>BV925</f>
        <v>917</v>
      </c>
      <c r="Z16" s="8">
        <f>BV779</f>
        <v>771</v>
      </c>
      <c r="AA16" s="8">
        <f>BV668</f>
        <v>660</v>
      </c>
      <c r="AB16" s="8">
        <f>BV170</f>
        <v>162</v>
      </c>
      <c r="AC16" s="8">
        <f>BV313</f>
        <v>305</v>
      </c>
      <c r="AD16" s="8">
        <f>BV37</f>
        <v>29</v>
      </c>
      <c r="AE16" s="8">
        <f>BV406</f>
        <v>398</v>
      </c>
      <c r="AF16" s="8">
        <f>BV968</f>
        <v>960</v>
      </c>
      <c r="AG16" s="9">
        <f>BV567</f>
        <v>559</v>
      </c>
      <c r="AH16" s="5">
        <f t="shared" si="0"/>
        <v>16400</v>
      </c>
      <c r="AI16" s="5">
        <f t="shared" si="1"/>
        <v>11201200</v>
      </c>
      <c r="AL16" s="126" t="s">
        <v>19</v>
      </c>
      <c r="AM16" s="127" t="s">
        <v>489</v>
      </c>
      <c r="AN16" s="127" t="s">
        <v>83</v>
      </c>
      <c r="AO16" s="128" t="s">
        <v>427</v>
      </c>
      <c r="AP16" s="127" t="s">
        <v>144</v>
      </c>
      <c r="AQ16" s="128" t="s">
        <v>364</v>
      </c>
      <c r="AR16" s="127" t="s">
        <v>206</v>
      </c>
      <c r="AS16" s="127" t="s">
        <v>300</v>
      </c>
      <c r="AT16" s="127" t="s">
        <v>540</v>
      </c>
      <c r="AU16" s="127" t="s">
        <v>1011</v>
      </c>
      <c r="AV16" s="128" t="s">
        <v>604</v>
      </c>
      <c r="AW16" s="127" t="s">
        <v>949</v>
      </c>
      <c r="AX16" s="128" t="s">
        <v>667</v>
      </c>
      <c r="AY16" s="127" t="s">
        <v>886</v>
      </c>
      <c r="AZ16" s="127" t="s">
        <v>729</v>
      </c>
      <c r="BA16" s="127" t="s">
        <v>824</v>
      </c>
      <c r="BB16" s="127" t="s">
        <v>497</v>
      </c>
      <c r="BC16" s="127" t="s">
        <v>27</v>
      </c>
      <c r="BD16" s="127" t="s">
        <v>435</v>
      </c>
      <c r="BE16" s="127" t="s">
        <v>91</v>
      </c>
      <c r="BF16" s="127" t="s">
        <v>371</v>
      </c>
      <c r="BG16" s="127" t="s">
        <v>152</v>
      </c>
      <c r="BH16" s="127" t="s">
        <v>308</v>
      </c>
      <c r="BI16" s="128" t="s">
        <v>1120</v>
      </c>
      <c r="BJ16" s="127" t="s">
        <v>987</v>
      </c>
      <c r="BK16" s="127" t="s">
        <v>518</v>
      </c>
      <c r="BL16" s="127" t="s">
        <v>926</v>
      </c>
      <c r="BM16" s="127" t="s">
        <v>580</v>
      </c>
      <c r="BN16" s="127" t="s">
        <v>864</v>
      </c>
      <c r="BO16" s="127" t="s">
        <v>643</v>
      </c>
      <c r="BP16" s="128" t="s">
        <v>800</v>
      </c>
      <c r="BQ16" s="129" t="s">
        <v>707</v>
      </c>
      <c r="BR16" s="45"/>
      <c r="BS16" s="42"/>
      <c r="BT16" s="50" t="s">
        <v>765</v>
      </c>
      <c r="BU16" s="51" t="s">
        <v>1014</v>
      </c>
      <c r="BV16" s="52">
        <f>K3+(7*K5)</f>
        <v>8</v>
      </c>
      <c r="BW16" s="42"/>
    </row>
    <row r="17" spans="1:75" x14ac:dyDescent="0.2">
      <c r="A17" s="1">
        <v>9</v>
      </c>
      <c r="B17" s="7">
        <f>BV189</f>
        <v>181</v>
      </c>
      <c r="C17" s="8">
        <f>BV302</f>
        <v>294</v>
      </c>
      <c r="D17" s="8">
        <f>BV800</f>
        <v>792</v>
      </c>
      <c r="E17" s="8">
        <f>BV655</f>
        <v>647</v>
      </c>
      <c r="F17" s="8">
        <f>BV947</f>
        <v>939</v>
      </c>
      <c r="G17" s="8">
        <f>BV580</f>
        <v>572</v>
      </c>
      <c r="H17" s="8">
        <f>BV18</f>
        <v>10</v>
      </c>
      <c r="I17" s="8">
        <f>BV417</f>
        <v>409</v>
      </c>
      <c r="J17" s="12">
        <f>BV279</f>
        <v>271</v>
      </c>
      <c r="K17" s="8">
        <f>BV168</f>
        <v>160</v>
      </c>
      <c r="L17" s="8">
        <f>BV694</f>
        <v>686</v>
      </c>
      <c r="M17" s="97">
        <f>BV837</f>
        <v>829</v>
      </c>
      <c r="N17" s="8">
        <f>BV537</f>
        <v>529</v>
      </c>
      <c r="O17" s="8">
        <f>BV906</f>
        <v>898</v>
      </c>
      <c r="P17" s="8">
        <f>BV444</f>
        <v>436</v>
      </c>
      <c r="Q17" s="8">
        <f>BV43</f>
        <v>35</v>
      </c>
      <c r="R17" s="8">
        <f>BV987</f>
        <v>979</v>
      </c>
      <c r="S17" s="8">
        <f>BV588</f>
        <v>580</v>
      </c>
      <c r="T17" s="8">
        <f>BV122</f>
        <v>114</v>
      </c>
      <c r="U17" s="8">
        <f>BV489</f>
        <v>481</v>
      </c>
      <c r="V17" s="8">
        <f>BV213</f>
        <v>205</v>
      </c>
      <c r="W17" s="8">
        <f>BV358</f>
        <v>350</v>
      </c>
      <c r="X17" s="8">
        <f>BV888</f>
        <v>880</v>
      </c>
      <c r="Y17" s="8">
        <f>BV775</f>
        <v>767</v>
      </c>
      <c r="Z17" s="8">
        <f>BV625</f>
        <v>617</v>
      </c>
      <c r="AA17" s="8">
        <f>BV1026</f>
        <v>1018</v>
      </c>
      <c r="AB17" s="8">
        <f>BV468</f>
        <v>460</v>
      </c>
      <c r="AC17" s="8">
        <f>BV99</f>
        <v>91</v>
      </c>
      <c r="AD17" s="8">
        <f>BV383</f>
        <v>375</v>
      </c>
      <c r="AE17" s="8">
        <f>BV240</f>
        <v>232</v>
      </c>
      <c r="AF17" s="8">
        <f>BV734</f>
        <v>726</v>
      </c>
      <c r="AG17" s="9">
        <f>BV845</f>
        <v>837</v>
      </c>
      <c r="AH17" s="5">
        <f t="shared" si="0"/>
        <v>16400</v>
      </c>
      <c r="AI17" s="5">
        <f t="shared" si="1"/>
        <v>11201200</v>
      </c>
      <c r="AJ17" s="2">
        <f t="shared" si="2"/>
        <v>8606720000</v>
      </c>
      <c r="AL17" s="126" t="s">
        <v>709</v>
      </c>
      <c r="AM17" s="127" t="s">
        <v>802</v>
      </c>
      <c r="AN17" s="127" t="s">
        <v>645</v>
      </c>
      <c r="AO17" s="127" t="s">
        <v>866</v>
      </c>
      <c r="AP17" s="128" t="s">
        <v>582</v>
      </c>
      <c r="AQ17" s="127" t="s">
        <v>928</v>
      </c>
      <c r="AR17" s="127" t="s">
        <v>520</v>
      </c>
      <c r="AS17" s="127" t="s">
        <v>989</v>
      </c>
      <c r="AT17" s="127" t="s">
        <v>227</v>
      </c>
      <c r="AU17" s="127" t="s">
        <v>322</v>
      </c>
      <c r="AV17" s="127" t="s">
        <v>165</v>
      </c>
      <c r="AW17" s="127" t="s">
        <v>385</v>
      </c>
      <c r="AX17" s="127" t="s">
        <v>105</v>
      </c>
      <c r="AY17" s="128" t="s">
        <v>1112</v>
      </c>
      <c r="AZ17" s="127" t="s">
        <v>41</v>
      </c>
      <c r="BA17" s="127" t="s">
        <v>511</v>
      </c>
      <c r="BB17" s="128" t="s">
        <v>810</v>
      </c>
      <c r="BC17" s="127" t="s">
        <v>716</v>
      </c>
      <c r="BD17" s="127" t="s">
        <v>873</v>
      </c>
      <c r="BE17" s="127" t="s">
        <v>653</v>
      </c>
      <c r="BF17" s="127" t="s">
        <v>935</v>
      </c>
      <c r="BG17" s="127" t="s">
        <v>590</v>
      </c>
      <c r="BH17" s="128" t="s">
        <v>997</v>
      </c>
      <c r="BI17" s="127" t="s">
        <v>528</v>
      </c>
      <c r="BJ17" s="127" t="s">
        <v>298</v>
      </c>
      <c r="BK17" s="128" t="s">
        <v>204</v>
      </c>
      <c r="BL17" s="127" t="s">
        <v>362</v>
      </c>
      <c r="BM17" s="127" t="s">
        <v>142</v>
      </c>
      <c r="BN17" s="127" t="s">
        <v>425</v>
      </c>
      <c r="BO17" s="127" t="s">
        <v>81</v>
      </c>
      <c r="BP17" s="127" t="s">
        <v>487</v>
      </c>
      <c r="BQ17" s="131" t="s">
        <v>17</v>
      </c>
      <c r="BR17" s="45"/>
      <c r="BS17" s="42"/>
      <c r="BT17" s="50" t="s">
        <v>713</v>
      </c>
      <c r="BU17" s="51" t="s">
        <v>1014</v>
      </c>
      <c r="BV17" s="52">
        <f>K3+(8*K5)</f>
        <v>9</v>
      </c>
      <c r="BW17" s="42"/>
    </row>
    <row r="18" spans="1:75" x14ac:dyDescent="0.2">
      <c r="A18" s="1">
        <v>10</v>
      </c>
      <c r="B18" s="7">
        <f>BV282</f>
        <v>274</v>
      </c>
      <c r="C18" s="8">
        <f>BV137</f>
        <v>129</v>
      </c>
      <c r="D18" s="8">
        <f>BV699</f>
        <v>691</v>
      </c>
      <c r="E18" s="8">
        <f>BV812</f>
        <v>804</v>
      </c>
      <c r="F18" s="8">
        <f>BV536</f>
        <v>528</v>
      </c>
      <c r="G18" s="8">
        <f>BV935</f>
        <v>927</v>
      </c>
      <c r="H18" s="8">
        <f>BV437</f>
        <v>429</v>
      </c>
      <c r="I18" s="8">
        <f>BV70</f>
        <v>62</v>
      </c>
      <c r="J18" s="8">
        <f>BV180</f>
        <v>172</v>
      </c>
      <c r="K18" s="12">
        <f>BV323</f>
        <v>315</v>
      </c>
      <c r="L18" s="97">
        <f>BV785</f>
        <v>777</v>
      </c>
      <c r="M18" s="8">
        <f>BV674</f>
        <v>666</v>
      </c>
      <c r="N18" s="8">
        <f>BV958</f>
        <v>950</v>
      </c>
      <c r="O18" s="8">
        <f>BV557</f>
        <v>549</v>
      </c>
      <c r="P18" s="8">
        <f>BV31</f>
        <v>23</v>
      </c>
      <c r="Q18" s="8">
        <f>BV400</f>
        <v>392</v>
      </c>
      <c r="R18" s="8">
        <f>BV640</f>
        <v>632</v>
      </c>
      <c r="S18" s="8">
        <f>BV1007</f>
        <v>999</v>
      </c>
      <c r="T18" s="8">
        <f>BV477</f>
        <v>469</v>
      </c>
      <c r="U18" s="8">
        <f>BV78</f>
        <v>70</v>
      </c>
      <c r="V18" s="8">
        <f>BV370</f>
        <v>362</v>
      </c>
      <c r="W18" s="8">
        <f>BV257</f>
        <v>249</v>
      </c>
      <c r="X18" s="8">
        <f>BV723</f>
        <v>715</v>
      </c>
      <c r="Y18" s="8">
        <f>BV868</f>
        <v>860</v>
      </c>
      <c r="Z18" s="8">
        <f>BV982</f>
        <v>974</v>
      </c>
      <c r="AA18" s="8">
        <f>BV613</f>
        <v>605</v>
      </c>
      <c r="AB18" s="8">
        <f>BV119</f>
        <v>111</v>
      </c>
      <c r="AC18" s="8">
        <f>BV520</f>
        <v>512</v>
      </c>
      <c r="AD18" s="8">
        <f>BV220</f>
        <v>212</v>
      </c>
      <c r="AE18" s="8">
        <f>BV331</f>
        <v>323</v>
      </c>
      <c r="AF18" s="8">
        <f>BV889</f>
        <v>881</v>
      </c>
      <c r="AG18" s="9">
        <f>BV746</f>
        <v>738</v>
      </c>
      <c r="AH18" s="5">
        <f t="shared" si="0"/>
        <v>16400</v>
      </c>
      <c r="AI18" s="5">
        <f t="shared" si="1"/>
        <v>11201200</v>
      </c>
      <c r="AJ18" s="2">
        <f t="shared" si="2"/>
        <v>8606720000</v>
      </c>
      <c r="AL18" s="126" t="s">
        <v>708</v>
      </c>
      <c r="AM18" s="127" t="s">
        <v>801</v>
      </c>
      <c r="AN18" s="127" t="s">
        <v>644</v>
      </c>
      <c r="AO18" s="127" t="s">
        <v>865</v>
      </c>
      <c r="AP18" s="127" t="s">
        <v>581</v>
      </c>
      <c r="AQ18" s="128" t="s">
        <v>1134</v>
      </c>
      <c r="AR18" s="127" t="s">
        <v>519</v>
      </c>
      <c r="AS18" s="127" t="s">
        <v>988</v>
      </c>
      <c r="AT18" s="127" t="s">
        <v>213</v>
      </c>
      <c r="AU18" s="127" t="s">
        <v>307</v>
      </c>
      <c r="AV18" s="127" t="s">
        <v>151</v>
      </c>
      <c r="AW18" s="127" t="s">
        <v>370</v>
      </c>
      <c r="AX18" s="128" t="s">
        <v>90</v>
      </c>
      <c r="AY18" s="127" t="s">
        <v>434</v>
      </c>
      <c r="AZ18" s="127" t="s">
        <v>26</v>
      </c>
      <c r="BA18" s="127" t="s">
        <v>496</v>
      </c>
      <c r="BB18" s="127" t="s">
        <v>825</v>
      </c>
      <c r="BC18" s="128" t="s">
        <v>730</v>
      </c>
      <c r="BD18" s="127" t="s">
        <v>887</v>
      </c>
      <c r="BE18" s="127" t="s">
        <v>668</v>
      </c>
      <c r="BF18" s="127" t="s">
        <v>950</v>
      </c>
      <c r="BG18" s="127" t="s">
        <v>605</v>
      </c>
      <c r="BH18" s="127" t="s">
        <v>1012</v>
      </c>
      <c r="BI18" s="128" t="s">
        <v>541</v>
      </c>
      <c r="BJ18" s="128" t="s">
        <v>299</v>
      </c>
      <c r="BK18" s="127" t="s">
        <v>205</v>
      </c>
      <c r="BL18" s="127" t="s">
        <v>363</v>
      </c>
      <c r="BM18" s="127" t="s">
        <v>143</v>
      </c>
      <c r="BN18" s="127" t="s">
        <v>426</v>
      </c>
      <c r="BO18" s="127" t="s">
        <v>82</v>
      </c>
      <c r="BP18" s="128" t="s">
        <v>488</v>
      </c>
      <c r="BQ18" s="129" t="s">
        <v>18</v>
      </c>
      <c r="BR18" s="45"/>
      <c r="BS18" s="42"/>
      <c r="BT18" s="50" t="s">
        <v>520</v>
      </c>
      <c r="BU18" s="51" t="s">
        <v>1014</v>
      </c>
      <c r="BV18" s="52">
        <f>K3+(9*K5)</f>
        <v>10</v>
      </c>
      <c r="BW18" s="42"/>
    </row>
    <row r="19" spans="1:75" x14ac:dyDescent="0.2">
      <c r="A19" s="1">
        <v>11</v>
      </c>
      <c r="B19" s="7">
        <f>BV854</f>
        <v>846</v>
      </c>
      <c r="C19" s="8">
        <f>BV741</f>
        <v>733</v>
      </c>
      <c r="D19" s="8">
        <f>BV247</f>
        <v>239</v>
      </c>
      <c r="E19" s="8">
        <f>BV392</f>
        <v>384</v>
      </c>
      <c r="F19" s="8">
        <f>BV92</f>
        <v>84</v>
      </c>
      <c r="G19" s="8">
        <f>BV459</f>
        <v>451</v>
      </c>
      <c r="H19" s="8">
        <f>BV1017</f>
        <v>1009</v>
      </c>
      <c r="I19" s="8">
        <f>BV618</f>
        <v>610</v>
      </c>
      <c r="J19" s="8">
        <f>BV768</f>
        <v>760</v>
      </c>
      <c r="K19" s="97">
        <f>BV879</f>
        <v>871</v>
      </c>
      <c r="L19" s="12">
        <f>BV349</f>
        <v>341</v>
      </c>
      <c r="M19" s="8">
        <f>BV206</f>
        <v>198</v>
      </c>
      <c r="N19" s="8">
        <f>BV498</f>
        <v>490</v>
      </c>
      <c r="O19" s="8">
        <f>BV129</f>
        <v>121</v>
      </c>
      <c r="P19" s="8">
        <f>BV595</f>
        <v>587</v>
      </c>
      <c r="Q19" s="8">
        <f>BV996</f>
        <v>988</v>
      </c>
      <c r="R19" s="8">
        <f>BV52</f>
        <v>44</v>
      </c>
      <c r="S19" s="8">
        <f>BV451</f>
        <v>443</v>
      </c>
      <c r="T19" s="8">
        <f>BV913</f>
        <v>905</v>
      </c>
      <c r="U19" s="8">
        <f>BV546</f>
        <v>538</v>
      </c>
      <c r="V19" s="8">
        <f>BV830</f>
        <v>822</v>
      </c>
      <c r="W19" s="8">
        <f>BV685</f>
        <v>677</v>
      </c>
      <c r="X19" s="8">
        <f>BV159</f>
        <v>151</v>
      </c>
      <c r="Y19" s="8">
        <f>BV272</f>
        <v>264</v>
      </c>
      <c r="Z19" s="8">
        <f>BV410</f>
        <v>402</v>
      </c>
      <c r="AA19" s="8">
        <f>BV9</f>
        <v>1</v>
      </c>
      <c r="AB19" s="8">
        <f>BV571</f>
        <v>563</v>
      </c>
      <c r="AC19" s="8">
        <f>BV940</f>
        <v>932</v>
      </c>
      <c r="AD19" s="8">
        <f>BV664</f>
        <v>656</v>
      </c>
      <c r="AE19" s="8">
        <f>BV807</f>
        <v>799</v>
      </c>
      <c r="AF19" s="8">
        <f>BV309</f>
        <v>301</v>
      </c>
      <c r="AG19" s="9">
        <f>BV198</f>
        <v>190</v>
      </c>
      <c r="AH19" s="5">
        <f t="shared" si="0"/>
        <v>16400</v>
      </c>
      <c r="AI19" s="5">
        <f t="shared" si="1"/>
        <v>11201200</v>
      </c>
      <c r="AL19" s="130" t="s">
        <v>710</v>
      </c>
      <c r="AM19" s="127" t="s">
        <v>804</v>
      </c>
      <c r="AN19" s="127" t="s">
        <v>647</v>
      </c>
      <c r="AO19" s="127" t="s">
        <v>868</v>
      </c>
      <c r="AP19" s="127" t="s">
        <v>584</v>
      </c>
      <c r="AQ19" s="127" t="s">
        <v>930</v>
      </c>
      <c r="AR19" s="128" t="s">
        <v>522</v>
      </c>
      <c r="AS19" s="127" t="s">
        <v>991</v>
      </c>
      <c r="AT19" s="127" t="s">
        <v>225</v>
      </c>
      <c r="AU19" s="128" t="s">
        <v>320</v>
      </c>
      <c r="AV19" s="127" t="s">
        <v>163</v>
      </c>
      <c r="AW19" s="127" t="s">
        <v>383</v>
      </c>
      <c r="AX19" s="127" t="s">
        <v>103</v>
      </c>
      <c r="AY19" s="127" t="s">
        <v>447</v>
      </c>
      <c r="AZ19" s="127" t="s">
        <v>39</v>
      </c>
      <c r="BA19" s="128" t="s">
        <v>509</v>
      </c>
      <c r="BB19" s="127" t="s">
        <v>812</v>
      </c>
      <c r="BC19" s="127" t="s">
        <v>718</v>
      </c>
      <c r="BD19" s="128" t="s">
        <v>1138</v>
      </c>
      <c r="BE19" s="127" t="s">
        <v>655</v>
      </c>
      <c r="BF19" s="127" t="s">
        <v>937</v>
      </c>
      <c r="BG19" s="127" t="s">
        <v>592</v>
      </c>
      <c r="BH19" s="127" t="s">
        <v>999</v>
      </c>
      <c r="BI19" s="127" t="s">
        <v>530</v>
      </c>
      <c r="BJ19" s="127" t="s">
        <v>296</v>
      </c>
      <c r="BK19" s="127" t="s">
        <v>202</v>
      </c>
      <c r="BL19" s="127" t="s">
        <v>360</v>
      </c>
      <c r="BM19" s="128" t="s">
        <v>141</v>
      </c>
      <c r="BN19" s="127" t="s">
        <v>423</v>
      </c>
      <c r="BO19" s="127" t="s">
        <v>79</v>
      </c>
      <c r="BP19" s="127" t="s">
        <v>485</v>
      </c>
      <c r="BQ19" s="129" t="s">
        <v>15</v>
      </c>
      <c r="BR19" s="45"/>
      <c r="BS19" s="42"/>
      <c r="BT19" s="50" t="s">
        <v>938</v>
      </c>
      <c r="BU19" s="51" t="s">
        <v>1014</v>
      </c>
      <c r="BV19" s="52">
        <f>K3+(10*K5)</f>
        <v>11</v>
      </c>
      <c r="BW19" s="42"/>
    </row>
    <row r="20" spans="1:75" x14ac:dyDescent="0.2">
      <c r="A20" s="1">
        <v>12</v>
      </c>
      <c r="B20" s="7">
        <f>BV753</f>
        <v>745</v>
      </c>
      <c r="C20" s="8">
        <f>BV898</f>
        <v>890</v>
      </c>
      <c r="D20" s="8">
        <f>BV340</f>
        <v>332</v>
      </c>
      <c r="E20" s="8">
        <f>BV227</f>
        <v>219</v>
      </c>
      <c r="F20" s="8">
        <f>BV511</f>
        <v>503</v>
      </c>
      <c r="G20" s="8">
        <f>BV112</f>
        <v>104</v>
      </c>
      <c r="H20" s="8">
        <f>BV606</f>
        <v>598</v>
      </c>
      <c r="I20" s="8">
        <f>BV973</f>
        <v>965</v>
      </c>
      <c r="J20" s="97">
        <f>BV859</f>
        <v>851</v>
      </c>
      <c r="K20" s="8">
        <f>BV716</f>
        <v>708</v>
      </c>
      <c r="L20" s="8">
        <f>BV250</f>
        <v>242</v>
      </c>
      <c r="M20" s="12">
        <f>BV361</f>
        <v>353</v>
      </c>
      <c r="N20" s="8">
        <f>BV85</f>
        <v>77</v>
      </c>
      <c r="O20" s="8">
        <f>BV486</f>
        <v>478</v>
      </c>
      <c r="P20" s="8">
        <f>BV1016</f>
        <v>1008</v>
      </c>
      <c r="Q20" s="8">
        <f>BV647</f>
        <v>639</v>
      </c>
      <c r="R20" s="8">
        <f>BV407</f>
        <v>399</v>
      </c>
      <c r="S20" s="8">
        <f>BV40</f>
        <v>32</v>
      </c>
      <c r="T20" s="8">
        <f>BV566</f>
        <v>558</v>
      </c>
      <c r="U20" s="8">
        <f>BV965</f>
        <v>957</v>
      </c>
      <c r="V20" s="8">
        <f>BV665</f>
        <v>657</v>
      </c>
      <c r="W20" s="8">
        <f>BV778</f>
        <v>770</v>
      </c>
      <c r="X20" s="8">
        <f>BV316</f>
        <v>308</v>
      </c>
      <c r="Y20" s="8">
        <f>BV171</f>
        <v>163</v>
      </c>
      <c r="Z20" s="8">
        <f>BV61</f>
        <v>53</v>
      </c>
      <c r="AA20" s="8">
        <f>BV430</f>
        <v>422</v>
      </c>
      <c r="AB20" s="8">
        <f>BV928</f>
        <v>920</v>
      </c>
      <c r="AC20" s="8">
        <f>BV527</f>
        <v>519</v>
      </c>
      <c r="AD20" s="8">
        <f>BV819</f>
        <v>811</v>
      </c>
      <c r="AE20" s="8">
        <f>BV708</f>
        <v>700</v>
      </c>
      <c r="AF20" s="8">
        <f>BV146</f>
        <v>138</v>
      </c>
      <c r="AG20" s="9">
        <f>BV289</f>
        <v>281</v>
      </c>
      <c r="AH20" s="5">
        <f t="shared" si="0"/>
        <v>16400</v>
      </c>
      <c r="AI20" s="5">
        <f t="shared" si="1"/>
        <v>11201200</v>
      </c>
      <c r="AL20" s="126" t="s">
        <v>706</v>
      </c>
      <c r="AM20" s="128" t="s">
        <v>799</v>
      </c>
      <c r="AN20" s="127" t="s">
        <v>642</v>
      </c>
      <c r="AO20" s="127" t="s">
        <v>863</v>
      </c>
      <c r="AP20" s="127" t="s">
        <v>579</v>
      </c>
      <c r="AQ20" s="127" t="s">
        <v>925</v>
      </c>
      <c r="AR20" s="127" t="s">
        <v>517</v>
      </c>
      <c r="AS20" s="128" t="s">
        <v>986</v>
      </c>
      <c r="AT20" s="128" t="s">
        <v>214</v>
      </c>
      <c r="AU20" s="127" t="s">
        <v>309</v>
      </c>
      <c r="AV20" s="127" t="s">
        <v>153</v>
      </c>
      <c r="AW20" s="127" t="s">
        <v>372</v>
      </c>
      <c r="AX20" s="127" t="s">
        <v>92</v>
      </c>
      <c r="AY20" s="127" t="s">
        <v>19</v>
      </c>
      <c r="AZ20" s="128" t="s">
        <v>28</v>
      </c>
      <c r="BA20" s="127" t="s">
        <v>498</v>
      </c>
      <c r="BB20" s="127" t="s">
        <v>823</v>
      </c>
      <c r="BC20" s="127" t="s">
        <v>728</v>
      </c>
      <c r="BD20" s="127" t="s">
        <v>885</v>
      </c>
      <c r="BE20" s="128" t="s">
        <v>666</v>
      </c>
      <c r="BF20" s="127" t="s">
        <v>948</v>
      </c>
      <c r="BG20" s="127" t="s">
        <v>603</v>
      </c>
      <c r="BH20" s="127" t="s">
        <v>1010</v>
      </c>
      <c r="BI20" s="127" t="s">
        <v>539</v>
      </c>
      <c r="BJ20" s="127" t="s">
        <v>301</v>
      </c>
      <c r="BK20" s="127" t="s">
        <v>207</v>
      </c>
      <c r="BL20" s="128" t="s">
        <v>1128</v>
      </c>
      <c r="BM20" s="127" t="s">
        <v>145</v>
      </c>
      <c r="BN20" s="127" t="s">
        <v>428</v>
      </c>
      <c r="BO20" s="127" t="s">
        <v>84</v>
      </c>
      <c r="BP20" s="127" t="s">
        <v>490</v>
      </c>
      <c r="BQ20" s="129" t="s">
        <v>20</v>
      </c>
      <c r="BR20" s="45"/>
      <c r="BS20" s="42"/>
      <c r="BT20" s="50" t="s">
        <v>878</v>
      </c>
      <c r="BU20" s="51" t="s">
        <v>1014</v>
      </c>
      <c r="BV20" s="52">
        <f>K3+(11*K5)</f>
        <v>12</v>
      </c>
      <c r="BW20" s="42"/>
    </row>
    <row r="21" spans="1:75" x14ac:dyDescent="0.2">
      <c r="A21" s="1">
        <v>13</v>
      </c>
      <c r="B21" s="7">
        <f>BV832</f>
        <v>824</v>
      </c>
      <c r="C21" s="8">
        <f>BV687</f>
        <v>679</v>
      </c>
      <c r="D21" s="8">
        <f>BV157</f>
        <v>149</v>
      </c>
      <c r="E21" s="8">
        <f>BV270</f>
        <v>262</v>
      </c>
      <c r="F21" s="8">
        <f>BV50</f>
        <v>42</v>
      </c>
      <c r="G21" s="8">
        <f>BV449</f>
        <v>441</v>
      </c>
      <c r="H21" s="8">
        <f>BV915</f>
        <v>907</v>
      </c>
      <c r="I21" s="8">
        <f>BV548</f>
        <v>540</v>
      </c>
      <c r="J21" s="8">
        <f>BV662</f>
        <v>654</v>
      </c>
      <c r="K21" s="8">
        <f>BV805</f>
        <v>797</v>
      </c>
      <c r="L21" s="8">
        <f>BV311</f>
        <v>303</v>
      </c>
      <c r="M21" s="8">
        <f>BV200</f>
        <v>192</v>
      </c>
      <c r="N21" s="12">
        <f>BV412</f>
        <v>404</v>
      </c>
      <c r="O21" s="8">
        <f>BV11</f>
        <v>3</v>
      </c>
      <c r="P21" s="8">
        <f>BV569</f>
        <v>561</v>
      </c>
      <c r="Q21" s="97">
        <f>BV938</f>
        <v>930</v>
      </c>
      <c r="R21" s="8">
        <f>BV90</f>
        <v>82</v>
      </c>
      <c r="S21" s="8">
        <f>BV457</f>
        <v>449</v>
      </c>
      <c r="T21" s="8">
        <f>BV1019</f>
        <v>1011</v>
      </c>
      <c r="U21" s="8">
        <f>BV620</f>
        <v>612</v>
      </c>
      <c r="V21" s="8">
        <f>BV856</f>
        <v>848</v>
      </c>
      <c r="W21" s="8">
        <f>BV743</f>
        <v>735</v>
      </c>
      <c r="X21" s="8">
        <f>BV245</f>
        <v>237</v>
      </c>
      <c r="Y21" s="8">
        <f>BV390</f>
        <v>382</v>
      </c>
      <c r="Z21" s="8">
        <f>BV500</f>
        <v>492</v>
      </c>
      <c r="AA21" s="8">
        <f>BV131</f>
        <v>123</v>
      </c>
      <c r="AB21" s="8">
        <f>BV593</f>
        <v>585</v>
      </c>
      <c r="AC21" s="8">
        <f>BV994</f>
        <v>986</v>
      </c>
      <c r="AD21" s="8">
        <f>BV766</f>
        <v>758</v>
      </c>
      <c r="AE21" s="8">
        <f>BV877</f>
        <v>869</v>
      </c>
      <c r="AF21" s="8">
        <f>BV351</f>
        <v>343</v>
      </c>
      <c r="AG21" s="9">
        <f>BV208</f>
        <v>200</v>
      </c>
      <c r="AH21" s="5">
        <f t="shared" si="0"/>
        <v>16400</v>
      </c>
      <c r="AI21" s="5">
        <f t="shared" si="1"/>
        <v>11201200</v>
      </c>
      <c r="AL21" s="126" t="s">
        <v>712</v>
      </c>
      <c r="AM21" s="127" t="s">
        <v>806</v>
      </c>
      <c r="AN21" s="127" t="s">
        <v>649</v>
      </c>
      <c r="AO21" s="127" t="s">
        <v>869</v>
      </c>
      <c r="AP21" s="127" t="s">
        <v>586</v>
      </c>
      <c r="AQ21" s="127" t="s">
        <v>932</v>
      </c>
      <c r="AR21" s="128" t="s">
        <v>1133</v>
      </c>
      <c r="AS21" s="127" t="s">
        <v>993</v>
      </c>
      <c r="AT21" s="127" t="s">
        <v>223</v>
      </c>
      <c r="AU21" s="127" t="s">
        <v>318</v>
      </c>
      <c r="AV21" s="127" t="s">
        <v>161</v>
      </c>
      <c r="AW21" s="127" t="s">
        <v>381</v>
      </c>
      <c r="AX21" s="127" t="s">
        <v>101</v>
      </c>
      <c r="AY21" s="127" t="s">
        <v>445</v>
      </c>
      <c r="AZ21" s="127" t="s">
        <v>37</v>
      </c>
      <c r="BA21" s="128" t="s">
        <v>507</v>
      </c>
      <c r="BB21" s="127" t="s">
        <v>814</v>
      </c>
      <c r="BC21" s="127" t="s">
        <v>720</v>
      </c>
      <c r="BD21" s="128" t="s">
        <v>876</v>
      </c>
      <c r="BE21" s="127" t="s">
        <v>657</v>
      </c>
      <c r="BF21" s="128" t="s">
        <v>939</v>
      </c>
      <c r="BG21" s="127" t="s">
        <v>594</v>
      </c>
      <c r="BH21" s="127" t="s">
        <v>1001</v>
      </c>
      <c r="BI21" s="127" t="s">
        <v>532</v>
      </c>
      <c r="BJ21" s="127" t="s">
        <v>294</v>
      </c>
      <c r="BK21" s="127" t="s">
        <v>200</v>
      </c>
      <c r="BL21" s="127" t="s">
        <v>358</v>
      </c>
      <c r="BM21" s="128" t="s">
        <v>139</v>
      </c>
      <c r="BN21" s="127" t="s">
        <v>421</v>
      </c>
      <c r="BO21" s="128" t="s">
        <v>77</v>
      </c>
      <c r="BP21" s="127" t="s">
        <v>483</v>
      </c>
      <c r="BQ21" s="129" t="s">
        <v>14</v>
      </c>
      <c r="BR21" s="45"/>
      <c r="BS21" s="42"/>
      <c r="BT21" s="50" t="s">
        <v>182</v>
      </c>
      <c r="BU21" s="51" t="s">
        <v>1014</v>
      </c>
      <c r="BV21" s="52">
        <f>K3+(12*K5)</f>
        <v>13</v>
      </c>
      <c r="BW21" s="42"/>
    </row>
    <row r="22" spans="1:75" x14ac:dyDescent="0.2">
      <c r="A22" s="1">
        <v>14</v>
      </c>
      <c r="B22" s="7">
        <f>BV667</f>
        <v>659</v>
      </c>
      <c r="C22" s="8">
        <f>BV780</f>
        <v>772</v>
      </c>
      <c r="D22" s="8">
        <f>BV314</f>
        <v>306</v>
      </c>
      <c r="E22" s="8">
        <f>BV169</f>
        <v>161</v>
      </c>
      <c r="F22" s="8">
        <f>BV405</f>
        <v>397</v>
      </c>
      <c r="G22" s="8">
        <f>BV38</f>
        <v>30</v>
      </c>
      <c r="H22" s="8">
        <f>BV568</f>
        <v>560</v>
      </c>
      <c r="I22" s="8">
        <f>BV967</f>
        <v>959</v>
      </c>
      <c r="J22" s="8">
        <f>BV817</f>
        <v>809</v>
      </c>
      <c r="K22" s="8">
        <f>BV706</f>
        <v>698</v>
      </c>
      <c r="L22" s="8">
        <f>BV148</f>
        <v>140</v>
      </c>
      <c r="M22" s="8">
        <f>BV291</f>
        <v>283</v>
      </c>
      <c r="N22" s="8">
        <f>BV63</f>
        <v>55</v>
      </c>
      <c r="O22" s="12">
        <f>BV432</f>
        <v>424</v>
      </c>
      <c r="P22" s="97">
        <f>BV926</f>
        <v>918</v>
      </c>
      <c r="Q22" s="8">
        <f>BV525</f>
        <v>517</v>
      </c>
      <c r="R22" s="8">
        <f>BV509</f>
        <v>501</v>
      </c>
      <c r="S22" s="8">
        <f>BV110</f>
        <v>102</v>
      </c>
      <c r="T22" s="8">
        <f>BV608</f>
        <v>600</v>
      </c>
      <c r="U22" s="8">
        <f>BV975</f>
        <v>967</v>
      </c>
      <c r="V22" s="8">
        <f>BV755</f>
        <v>747</v>
      </c>
      <c r="W22" s="8">
        <f>BV900</f>
        <v>892</v>
      </c>
      <c r="X22" s="8">
        <f>BV338</f>
        <v>330</v>
      </c>
      <c r="Y22" s="8">
        <f>BV225</f>
        <v>217</v>
      </c>
      <c r="Z22" s="8">
        <f>BV87</f>
        <v>79</v>
      </c>
      <c r="AA22" s="8">
        <f>BV488</f>
        <v>480</v>
      </c>
      <c r="AB22" s="8">
        <f>BV1014</f>
        <v>1006</v>
      </c>
      <c r="AC22" s="8">
        <f>BV645</f>
        <v>637</v>
      </c>
      <c r="AD22" s="8">
        <f>BV857</f>
        <v>849</v>
      </c>
      <c r="AE22" s="8">
        <f>BV714</f>
        <v>706</v>
      </c>
      <c r="AF22" s="8">
        <f>BV252</f>
        <v>244</v>
      </c>
      <c r="AG22" s="9">
        <f>BV363</f>
        <v>355</v>
      </c>
      <c r="AH22" s="5">
        <f t="shared" si="0"/>
        <v>16400</v>
      </c>
      <c r="AI22" s="5">
        <f t="shared" si="1"/>
        <v>11201200</v>
      </c>
      <c r="AL22" s="126" t="s">
        <v>704</v>
      </c>
      <c r="AM22" s="127" t="s">
        <v>797</v>
      </c>
      <c r="AN22" s="127" t="s">
        <v>640</v>
      </c>
      <c r="AO22" s="127" t="s">
        <v>861</v>
      </c>
      <c r="AP22" s="127" t="s">
        <v>577</v>
      </c>
      <c r="AQ22" s="127" t="s">
        <v>923</v>
      </c>
      <c r="AR22" s="127" t="s">
        <v>515</v>
      </c>
      <c r="AS22" s="128" t="s">
        <v>984</v>
      </c>
      <c r="AT22" s="127" t="s">
        <v>216</v>
      </c>
      <c r="AU22" s="127" t="s">
        <v>311</v>
      </c>
      <c r="AV22" s="127" t="s">
        <v>155</v>
      </c>
      <c r="AW22" s="127" t="s">
        <v>374</v>
      </c>
      <c r="AX22" s="127" t="s">
        <v>94</v>
      </c>
      <c r="AY22" s="127" t="s">
        <v>438</v>
      </c>
      <c r="AZ22" s="128" t="s">
        <v>1127</v>
      </c>
      <c r="BA22" s="127" t="s">
        <v>500</v>
      </c>
      <c r="BB22" s="127" t="s">
        <v>821</v>
      </c>
      <c r="BC22" s="127" t="s">
        <v>726</v>
      </c>
      <c r="BD22" s="127" t="s">
        <v>883</v>
      </c>
      <c r="BE22" s="128" t="s">
        <v>664</v>
      </c>
      <c r="BF22" s="127" t="s">
        <v>946</v>
      </c>
      <c r="BG22" s="128" t="s">
        <v>601</v>
      </c>
      <c r="BH22" s="127" t="s">
        <v>1008</v>
      </c>
      <c r="BI22" s="127" t="s">
        <v>538</v>
      </c>
      <c r="BJ22" s="127" t="s">
        <v>303</v>
      </c>
      <c r="BK22" s="127" t="s">
        <v>209</v>
      </c>
      <c r="BL22" s="128" t="s">
        <v>366</v>
      </c>
      <c r="BM22" s="127" t="s">
        <v>147</v>
      </c>
      <c r="BN22" s="128" t="s">
        <v>430</v>
      </c>
      <c r="BO22" s="127" t="s">
        <v>86</v>
      </c>
      <c r="BP22" s="127" t="s">
        <v>492</v>
      </c>
      <c r="BQ22" s="129" t="s">
        <v>22</v>
      </c>
      <c r="BR22" s="45"/>
      <c r="BS22" s="42"/>
      <c r="BT22" s="50" t="s">
        <v>124</v>
      </c>
      <c r="BU22" s="51" t="s">
        <v>1014</v>
      </c>
      <c r="BV22" s="52">
        <f>K3+(13*K5)</f>
        <v>14</v>
      </c>
      <c r="BW22" s="42"/>
    </row>
    <row r="23" spans="1:75" x14ac:dyDescent="0.2">
      <c r="A23" s="1">
        <v>15</v>
      </c>
      <c r="B23" s="7">
        <f>BV215</f>
        <v>207</v>
      </c>
      <c r="C23" s="8">
        <f>BV360</f>
        <v>352</v>
      </c>
      <c r="D23" s="8">
        <f>BV886</f>
        <v>878</v>
      </c>
      <c r="E23" s="8">
        <f>BV773</f>
        <v>765</v>
      </c>
      <c r="F23" s="8">
        <f>BV985</f>
        <v>977</v>
      </c>
      <c r="G23" s="8">
        <f>BV586</f>
        <v>578</v>
      </c>
      <c r="H23" s="8">
        <f>BV124</f>
        <v>116</v>
      </c>
      <c r="I23" s="8">
        <f>BV491</f>
        <v>483</v>
      </c>
      <c r="J23" s="8">
        <f>BV381</f>
        <v>373</v>
      </c>
      <c r="K23" s="8">
        <f>BV238</f>
        <v>230</v>
      </c>
      <c r="L23" s="8">
        <f>BV736</f>
        <v>728</v>
      </c>
      <c r="M23" s="8">
        <f>BV847</f>
        <v>839</v>
      </c>
      <c r="N23" s="8">
        <f>BV627</f>
        <v>619</v>
      </c>
      <c r="O23" s="97">
        <f>BV1028</f>
        <v>1020</v>
      </c>
      <c r="P23" s="12">
        <f>BV466</f>
        <v>458</v>
      </c>
      <c r="Q23" s="8">
        <f>BV97</f>
        <v>89</v>
      </c>
      <c r="R23" s="8">
        <f>BV945</f>
        <v>937</v>
      </c>
      <c r="S23" s="8">
        <f>BV578</f>
        <v>570</v>
      </c>
      <c r="T23" s="8">
        <f>BV20</f>
        <v>12</v>
      </c>
      <c r="U23" s="8">
        <f>BV419</f>
        <v>411</v>
      </c>
      <c r="V23" s="8">
        <f>BV191</f>
        <v>183</v>
      </c>
      <c r="W23" s="8">
        <f>BV304</f>
        <v>296</v>
      </c>
      <c r="X23" s="8">
        <f>BV798</f>
        <v>790</v>
      </c>
      <c r="Y23" s="8">
        <f>BV653</f>
        <v>645</v>
      </c>
      <c r="Z23" s="8">
        <f>BV539</f>
        <v>531</v>
      </c>
      <c r="AA23" s="8">
        <f>BV908</f>
        <v>900</v>
      </c>
      <c r="AB23" s="8">
        <f>BV442</f>
        <v>434</v>
      </c>
      <c r="AC23" s="8">
        <f>BV41</f>
        <v>33</v>
      </c>
      <c r="AD23" s="8">
        <f>BV277</f>
        <v>269</v>
      </c>
      <c r="AE23" s="8">
        <f>BV166</f>
        <v>158</v>
      </c>
      <c r="AF23" s="8">
        <f>BV696</f>
        <v>688</v>
      </c>
      <c r="AG23" s="9">
        <f>BV839</f>
        <v>831</v>
      </c>
      <c r="AH23" s="5">
        <f t="shared" si="0"/>
        <v>16400</v>
      </c>
      <c r="AI23" s="5">
        <f t="shared" si="1"/>
        <v>11201200</v>
      </c>
      <c r="AJ23" s="2">
        <f t="shared" si="2"/>
        <v>8606720000</v>
      </c>
      <c r="AL23" s="126" t="s">
        <v>714</v>
      </c>
      <c r="AM23" s="127" t="s">
        <v>808</v>
      </c>
      <c r="AN23" s="128" t="s">
        <v>651</v>
      </c>
      <c r="AO23" s="127" t="s">
        <v>871</v>
      </c>
      <c r="AP23" s="128" t="s">
        <v>588</v>
      </c>
      <c r="AQ23" s="127" t="s">
        <v>1</v>
      </c>
      <c r="AR23" s="127" t="s">
        <v>526</v>
      </c>
      <c r="AS23" s="127" t="s">
        <v>995</v>
      </c>
      <c r="AT23" s="127" t="s">
        <v>221</v>
      </c>
      <c r="AU23" s="127" t="s">
        <v>316</v>
      </c>
      <c r="AV23" s="127" t="s">
        <v>159</v>
      </c>
      <c r="AW23" s="128" t="s">
        <v>1016</v>
      </c>
      <c r="AX23" s="127" t="s">
        <v>99</v>
      </c>
      <c r="AY23" s="128" t="s">
        <v>443</v>
      </c>
      <c r="AZ23" s="127" t="s">
        <v>35</v>
      </c>
      <c r="BA23" s="127" t="s">
        <v>505</v>
      </c>
      <c r="BB23" s="128" t="s">
        <v>816</v>
      </c>
      <c r="BC23" s="127" t="s">
        <v>722</v>
      </c>
      <c r="BD23" s="127" t="s">
        <v>878</v>
      </c>
      <c r="BE23" s="127" t="s">
        <v>659</v>
      </c>
      <c r="BF23" s="127" t="s">
        <v>941</v>
      </c>
      <c r="BG23" s="127" t="s">
        <v>596</v>
      </c>
      <c r="BH23" s="127" t="s">
        <v>1003</v>
      </c>
      <c r="BI23" s="127" t="s">
        <v>533</v>
      </c>
      <c r="BJ23" s="127" t="s">
        <v>292</v>
      </c>
      <c r="BK23" s="128" t="s">
        <v>1111</v>
      </c>
      <c r="BL23" s="127" t="s">
        <v>356</v>
      </c>
      <c r="BM23" s="127" t="s">
        <v>137</v>
      </c>
      <c r="BN23" s="127" t="s">
        <v>419</v>
      </c>
      <c r="BO23" s="127" t="s">
        <v>75</v>
      </c>
      <c r="BP23" s="127" t="s">
        <v>481</v>
      </c>
      <c r="BQ23" s="129" t="s">
        <v>12</v>
      </c>
      <c r="BR23" s="45"/>
      <c r="BS23" s="42"/>
      <c r="BT23" s="50" t="s">
        <v>465</v>
      </c>
      <c r="BU23" s="51" t="s">
        <v>1014</v>
      </c>
      <c r="BV23" s="52">
        <f>K3+(14*K5)</f>
        <v>15</v>
      </c>
      <c r="BW23" s="42"/>
    </row>
    <row r="24" spans="1:75" x14ac:dyDescent="0.2">
      <c r="A24" s="1">
        <v>16</v>
      </c>
      <c r="B24" s="7">
        <f>BV372</f>
        <v>364</v>
      </c>
      <c r="C24" s="8">
        <f>BV259</f>
        <v>251</v>
      </c>
      <c r="D24" s="8">
        <f>BV721</f>
        <v>713</v>
      </c>
      <c r="E24" s="8">
        <f>BV866</f>
        <v>858</v>
      </c>
      <c r="F24" s="8">
        <f>BV638</f>
        <v>630</v>
      </c>
      <c r="G24" s="8">
        <f>BV1005</f>
        <v>997</v>
      </c>
      <c r="H24" s="8">
        <f>BV479</f>
        <v>471</v>
      </c>
      <c r="I24" s="8">
        <f>BV80</f>
        <v>72</v>
      </c>
      <c r="J24" s="8">
        <f>BV218</f>
        <v>210</v>
      </c>
      <c r="K24" s="8">
        <f>BV329</f>
        <v>321</v>
      </c>
      <c r="L24" s="8">
        <f>BV891</f>
        <v>883</v>
      </c>
      <c r="M24" s="8">
        <f>BV748</f>
        <v>740</v>
      </c>
      <c r="N24" s="97">
        <f>BV984</f>
        <v>976</v>
      </c>
      <c r="O24" s="8">
        <f>BV615</f>
        <v>607</v>
      </c>
      <c r="P24" s="8">
        <f>BV117</f>
        <v>109</v>
      </c>
      <c r="Q24" s="12">
        <f>BV518</f>
        <v>510</v>
      </c>
      <c r="R24" s="8">
        <f>BV534</f>
        <v>526</v>
      </c>
      <c r="S24" s="8">
        <f>BV933</f>
        <v>925</v>
      </c>
      <c r="T24" s="8">
        <f>BV439</f>
        <v>431</v>
      </c>
      <c r="U24" s="8">
        <f>BV72</f>
        <v>64</v>
      </c>
      <c r="V24" s="8">
        <f>BV284</f>
        <v>276</v>
      </c>
      <c r="W24" s="8">
        <f>BV139</f>
        <v>131</v>
      </c>
      <c r="X24" s="8">
        <f>BV697</f>
        <v>689</v>
      </c>
      <c r="Y24" s="8">
        <f>BV810</f>
        <v>802</v>
      </c>
      <c r="Z24" s="8">
        <f>BV960</f>
        <v>952</v>
      </c>
      <c r="AA24" s="8">
        <f>BV559</f>
        <v>551</v>
      </c>
      <c r="AB24" s="8">
        <f>BV29</f>
        <v>21</v>
      </c>
      <c r="AC24" s="8">
        <f>BV398</f>
        <v>390</v>
      </c>
      <c r="AD24" s="8">
        <f>BV178</f>
        <v>170</v>
      </c>
      <c r="AE24" s="8">
        <f>BV321</f>
        <v>313</v>
      </c>
      <c r="AF24" s="8">
        <f>BV787</f>
        <v>779</v>
      </c>
      <c r="AG24" s="9">
        <f>BV676</f>
        <v>668</v>
      </c>
      <c r="AH24" s="5">
        <f t="shared" si="0"/>
        <v>16400</v>
      </c>
      <c r="AI24" s="5">
        <f t="shared" si="1"/>
        <v>11201200</v>
      </c>
      <c r="AJ24" s="2">
        <f t="shared" si="2"/>
        <v>8606720000</v>
      </c>
      <c r="AL24" s="126" t="s">
        <v>702</v>
      </c>
      <c r="AM24" s="127" t="s">
        <v>795</v>
      </c>
      <c r="AN24" s="127" t="s">
        <v>638</v>
      </c>
      <c r="AO24" s="128" t="s">
        <v>859</v>
      </c>
      <c r="AP24" s="127" t="s">
        <v>575</v>
      </c>
      <c r="AQ24" s="128" t="s">
        <v>1084</v>
      </c>
      <c r="AR24" s="127" t="s">
        <v>513</v>
      </c>
      <c r="AS24" s="127" t="s">
        <v>982</v>
      </c>
      <c r="AT24" s="127" t="s">
        <v>218</v>
      </c>
      <c r="AU24" s="127" t="s">
        <v>313</v>
      </c>
      <c r="AV24" s="128" t="s">
        <v>65</v>
      </c>
      <c r="AW24" s="127" t="s">
        <v>376</v>
      </c>
      <c r="AX24" s="128" t="s">
        <v>96</v>
      </c>
      <c r="AY24" s="127" t="s">
        <v>440</v>
      </c>
      <c r="AZ24" s="127" t="s">
        <v>32</v>
      </c>
      <c r="BA24" s="127" t="s">
        <v>502</v>
      </c>
      <c r="BB24" s="127" t="s">
        <v>819</v>
      </c>
      <c r="BC24" s="128" t="s">
        <v>1129</v>
      </c>
      <c r="BD24" s="127" t="s">
        <v>881</v>
      </c>
      <c r="BE24" s="127" t="s">
        <v>662</v>
      </c>
      <c r="BF24" s="127" t="s">
        <v>944</v>
      </c>
      <c r="BG24" s="127" t="s">
        <v>599</v>
      </c>
      <c r="BH24" s="127" t="s">
        <v>1006</v>
      </c>
      <c r="BI24" s="127" t="s">
        <v>536</v>
      </c>
      <c r="BJ24" s="128" t="s">
        <v>305</v>
      </c>
      <c r="BK24" s="127" t="s">
        <v>211</v>
      </c>
      <c r="BL24" s="127" t="s">
        <v>368</v>
      </c>
      <c r="BM24" s="127" t="s">
        <v>149</v>
      </c>
      <c r="BN24" s="127" t="s">
        <v>432</v>
      </c>
      <c r="BO24" s="127" t="s">
        <v>88</v>
      </c>
      <c r="BP24" s="127" t="s">
        <v>494</v>
      </c>
      <c r="BQ24" s="129" t="s">
        <v>24</v>
      </c>
      <c r="BR24" s="45"/>
      <c r="BS24" s="42"/>
      <c r="BT24" s="50" t="s">
        <v>270</v>
      </c>
      <c r="BU24" s="51" t="s">
        <v>1014</v>
      </c>
      <c r="BV24" s="52">
        <f>K3+(15*K5)</f>
        <v>16</v>
      </c>
      <c r="BW24" s="42"/>
    </row>
    <row r="25" spans="1:75" x14ac:dyDescent="0.2">
      <c r="A25" s="1">
        <v>17</v>
      </c>
      <c r="B25" s="7">
        <f>BV365</f>
        <v>357</v>
      </c>
      <c r="C25" s="8">
        <f>BV254</f>
        <v>246</v>
      </c>
      <c r="D25" s="8">
        <f>BV720</f>
        <v>712</v>
      </c>
      <c r="E25" s="8">
        <f>BV863</f>
        <v>855</v>
      </c>
      <c r="F25" s="8">
        <f>BV643</f>
        <v>635</v>
      </c>
      <c r="G25" s="8">
        <f>BV1012</f>
        <v>1004</v>
      </c>
      <c r="H25" s="8">
        <f>BV482</f>
        <v>474</v>
      </c>
      <c r="I25" s="8">
        <f>BV81</f>
        <v>73</v>
      </c>
      <c r="J25" s="8">
        <f>BV231</f>
        <v>223</v>
      </c>
      <c r="K25" s="8">
        <f>BV344</f>
        <v>336</v>
      </c>
      <c r="L25" s="8">
        <f>BV902</f>
        <v>894</v>
      </c>
      <c r="M25" s="8">
        <f>BV757</f>
        <v>749</v>
      </c>
      <c r="N25" s="8">
        <f>BV969</f>
        <v>961</v>
      </c>
      <c r="O25" s="8">
        <f>BV602</f>
        <v>594</v>
      </c>
      <c r="P25" s="8">
        <f>BV108</f>
        <v>100</v>
      </c>
      <c r="Q25" s="8">
        <f>BV507</f>
        <v>499</v>
      </c>
      <c r="R25" s="12">
        <f>BV523</f>
        <v>515</v>
      </c>
      <c r="S25" s="8">
        <f>BV924</f>
        <v>916</v>
      </c>
      <c r="T25" s="8">
        <f>BV426</f>
        <v>418</v>
      </c>
      <c r="U25" s="97">
        <f>BV57</f>
        <v>49</v>
      </c>
      <c r="V25" s="8">
        <f>BV293</f>
        <v>285</v>
      </c>
      <c r="W25" s="8">
        <f>BV150</f>
        <v>142</v>
      </c>
      <c r="X25" s="8">
        <f>BV712</f>
        <v>704</v>
      </c>
      <c r="Y25" s="8">
        <f>BV823</f>
        <v>815</v>
      </c>
      <c r="Z25" s="8">
        <f>BV961</f>
        <v>953</v>
      </c>
      <c r="AA25" s="8">
        <f>BV562</f>
        <v>554</v>
      </c>
      <c r="AB25" s="8">
        <f>BV36</f>
        <v>28</v>
      </c>
      <c r="AC25" s="8">
        <f>BV403</f>
        <v>395</v>
      </c>
      <c r="AD25" s="8">
        <f>BV175</f>
        <v>167</v>
      </c>
      <c r="AE25" s="8">
        <f>BV320</f>
        <v>312</v>
      </c>
      <c r="AF25" s="8">
        <f>BV782</f>
        <v>774</v>
      </c>
      <c r="AG25" s="9">
        <f>BV669</f>
        <v>661</v>
      </c>
      <c r="AH25" s="5">
        <f t="shared" si="0"/>
        <v>16400</v>
      </c>
      <c r="AI25" s="5">
        <f t="shared" si="1"/>
        <v>11201200</v>
      </c>
      <c r="AJ25" s="2">
        <f t="shared" si="2"/>
        <v>8606720000</v>
      </c>
      <c r="AL25" s="126" t="s">
        <v>776</v>
      </c>
      <c r="AM25" s="127" t="s">
        <v>745</v>
      </c>
      <c r="AN25" s="127" t="s">
        <v>840</v>
      </c>
      <c r="AO25" s="128" t="s">
        <v>683</v>
      </c>
      <c r="AP25" s="127" t="s">
        <v>902</v>
      </c>
      <c r="AQ25" s="128" t="s">
        <v>619</v>
      </c>
      <c r="AR25" s="127" t="s">
        <v>963</v>
      </c>
      <c r="AS25" s="127" t="s">
        <v>556</v>
      </c>
      <c r="AT25" s="127" t="s">
        <v>285</v>
      </c>
      <c r="AU25" s="127" t="s">
        <v>253</v>
      </c>
      <c r="AV25" s="128" t="s">
        <v>348</v>
      </c>
      <c r="AW25" s="127" t="s">
        <v>190</v>
      </c>
      <c r="AX25" s="128" t="s">
        <v>96</v>
      </c>
      <c r="AY25" s="127" t="s">
        <v>129</v>
      </c>
      <c r="AZ25" s="127" t="s">
        <v>7</v>
      </c>
      <c r="BA25" s="127" t="s">
        <v>67</v>
      </c>
      <c r="BB25" s="127" t="s">
        <v>753</v>
      </c>
      <c r="BC25" s="128" t="s">
        <v>1126</v>
      </c>
      <c r="BD25" s="127" t="s">
        <v>691</v>
      </c>
      <c r="BE25" s="127" t="s">
        <v>848</v>
      </c>
      <c r="BF25" s="127" t="s">
        <v>627</v>
      </c>
      <c r="BG25" s="127" t="s">
        <v>910</v>
      </c>
      <c r="BH25" s="127" t="s">
        <v>564</v>
      </c>
      <c r="BI25" s="127" t="s">
        <v>971</v>
      </c>
      <c r="BJ25" s="128" t="s">
        <v>229</v>
      </c>
      <c r="BK25" s="127" t="s">
        <v>261</v>
      </c>
      <c r="BL25" s="127" t="s">
        <v>167</v>
      </c>
      <c r="BM25" s="127" t="s">
        <v>324</v>
      </c>
      <c r="BN25" s="127" t="s">
        <v>107</v>
      </c>
      <c r="BO25" s="127" t="s">
        <v>387</v>
      </c>
      <c r="BP25" s="127" t="s">
        <v>43</v>
      </c>
      <c r="BQ25" s="129" t="s">
        <v>451</v>
      </c>
      <c r="BR25" s="45"/>
      <c r="BS25" s="42"/>
      <c r="BT25" s="50" t="s">
        <v>780</v>
      </c>
      <c r="BU25" s="51" t="s">
        <v>1014</v>
      </c>
      <c r="BV25" s="52">
        <f>K3+(16*K5)</f>
        <v>17</v>
      </c>
      <c r="BW25" s="42"/>
    </row>
    <row r="26" spans="1:75" x14ac:dyDescent="0.2">
      <c r="A26" s="1">
        <v>18</v>
      </c>
      <c r="B26" s="7">
        <f>BV202</f>
        <v>194</v>
      </c>
      <c r="C26" s="8">
        <f>BV345</f>
        <v>337</v>
      </c>
      <c r="D26" s="8">
        <f>BV875</f>
        <v>867</v>
      </c>
      <c r="E26" s="8">
        <f>BV764</f>
        <v>756</v>
      </c>
      <c r="F26" s="8">
        <f>BV1000</f>
        <v>992</v>
      </c>
      <c r="G26" s="8">
        <f>BV599</f>
        <v>591</v>
      </c>
      <c r="H26" s="8">
        <f>BV133</f>
        <v>125</v>
      </c>
      <c r="I26" s="8">
        <f>BV502</f>
        <v>494</v>
      </c>
      <c r="J26" s="8">
        <f>BV388</f>
        <v>380</v>
      </c>
      <c r="K26" s="8">
        <f>BV243</f>
        <v>235</v>
      </c>
      <c r="L26" s="8">
        <f>BV737</f>
        <v>729</v>
      </c>
      <c r="M26" s="8">
        <f>BV850</f>
        <v>842</v>
      </c>
      <c r="N26" s="8">
        <f>BV622</f>
        <v>614</v>
      </c>
      <c r="O26" s="8">
        <f>BV1021</f>
        <v>1013</v>
      </c>
      <c r="P26" s="8">
        <f>BV463</f>
        <v>455</v>
      </c>
      <c r="Q26" s="8">
        <f>BV96</f>
        <v>88</v>
      </c>
      <c r="R26" s="8">
        <f>BV944</f>
        <v>936</v>
      </c>
      <c r="S26" s="12">
        <f>BV575</f>
        <v>567</v>
      </c>
      <c r="T26" s="97">
        <f>BV13</f>
        <v>5</v>
      </c>
      <c r="U26" s="8">
        <f>BV414</f>
        <v>406</v>
      </c>
      <c r="V26" s="8">
        <f>BV194</f>
        <v>186</v>
      </c>
      <c r="W26" s="8">
        <f>BV305</f>
        <v>297</v>
      </c>
      <c r="X26" s="8">
        <f>BV803</f>
        <v>795</v>
      </c>
      <c r="Y26" s="8">
        <f>BV660</f>
        <v>652</v>
      </c>
      <c r="Z26" s="8">
        <f>BV550</f>
        <v>542</v>
      </c>
      <c r="AA26" s="8">
        <f>BV917</f>
        <v>909</v>
      </c>
      <c r="AB26" s="8">
        <f>BV455</f>
        <v>447</v>
      </c>
      <c r="AC26" s="8">
        <f>BV56</f>
        <v>48</v>
      </c>
      <c r="AD26" s="8">
        <f>BV268</f>
        <v>260</v>
      </c>
      <c r="AE26" s="8">
        <f>BV155</f>
        <v>147</v>
      </c>
      <c r="AF26" s="8">
        <f>BV681</f>
        <v>673</v>
      </c>
      <c r="AG26" s="9">
        <f>BV826</f>
        <v>818</v>
      </c>
      <c r="AH26" s="5">
        <f t="shared" si="0"/>
        <v>16400</v>
      </c>
      <c r="AI26" s="5">
        <f t="shared" si="1"/>
        <v>11201200</v>
      </c>
      <c r="AJ26" s="2">
        <f t="shared" si="2"/>
        <v>8606720000</v>
      </c>
      <c r="AL26" s="126" t="s">
        <v>764</v>
      </c>
      <c r="AM26" s="127" t="s">
        <v>732</v>
      </c>
      <c r="AN26" s="128" t="s">
        <v>827</v>
      </c>
      <c r="AO26" s="127" t="s">
        <v>670</v>
      </c>
      <c r="AP26" s="128" t="s">
        <v>889</v>
      </c>
      <c r="AQ26" s="127" t="s">
        <v>607</v>
      </c>
      <c r="AR26" s="127" t="s">
        <v>952</v>
      </c>
      <c r="AS26" s="127" t="s">
        <v>543</v>
      </c>
      <c r="AT26" s="127" t="s">
        <v>282</v>
      </c>
      <c r="AU26" s="127" t="s">
        <v>250</v>
      </c>
      <c r="AV26" s="127" t="s">
        <v>345</v>
      </c>
      <c r="AW26" s="128" t="s">
        <v>187</v>
      </c>
      <c r="AX26" s="127" t="s">
        <v>408</v>
      </c>
      <c r="AY26" s="128" t="s">
        <v>126</v>
      </c>
      <c r="AZ26" s="127" t="s">
        <v>472</v>
      </c>
      <c r="BA26" s="127" t="s">
        <v>64</v>
      </c>
      <c r="BB26" s="128" t="s">
        <v>756</v>
      </c>
      <c r="BC26" s="127" t="s">
        <v>787</v>
      </c>
      <c r="BD26" s="127" t="s">
        <v>694</v>
      </c>
      <c r="BE26" s="127" t="s">
        <v>851</v>
      </c>
      <c r="BF26" s="127" t="s">
        <v>630</v>
      </c>
      <c r="BG26" s="127" t="s">
        <v>913</v>
      </c>
      <c r="BH26" s="127" t="s">
        <v>567</v>
      </c>
      <c r="BI26" s="127" t="s">
        <v>974</v>
      </c>
      <c r="BJ26" s="127" t="s">
        <v>242</v>
      </c>
      <c r="BK26" s="128" t="s">
        <v>1121</v>
      </c>
      <c r="BL26" s="127" t="s">
        <v>179</v>
      </c>
      <c r="BM26" s="127" t="s">
        <v>337</v>
      </c>
      <c r="BN26" s="127" t="s">
        <v>119</v>
      </c>
      <c r="BO26" s="127" t="s">
        <v>400</v>
      </c>
      <c r="BP26" s="127" t="s">
        <v>56</v>
      </c>
      <c r="BQ26" s="129" t="s">
        <v>464</v>
      </c>
      <c r="BR26" s="45"/>
      <c r="BS26" s="42"/>
      <c r="BT26" s="50" t="s">
        <v>972</v>
      </c>
      <c r="BU26" s="51" t="s">
        <v>1014</v>
      </c>
      <c r="BV26" s="52">
        <f>K3+(17*K5)</f>
        <v>18</v>
      </c>
      <c r="BW26" s="42"/>
    </row>
    <row r="27" spans="1:75" x14ac:dyDescent="0.2">
      <c r="A27" s="1">
        <v>19</v>
      </c>
      <c r="B27" s="7">
        <f>BV678</f>
        <v>670</v>
      </c>
      <c r="C27" s="8">
        <f>BV789</f>
        <v>781</v>
      </c>
      <c r="D27" s="8">
        <f>BV327</f>
        <v>319</v>
      </c>
      <c r="E27" s="8">
        <f>BV184</f>
        <v>176</v>
      </c>
      <c r="F27" s="8">
        <f>BV396</f>
        <v>388</v>
      </c>
      <c r="G27" s="8">
        <f>BV27</f>
        <v>19</v>
      </c>
      <c r="H27" s="8">
        <f>BV553</f>
        <v>545</v>
      </c>
      <c r="I27" s="8">
        <f>BV954</f>
        <v>946</v>
      </c>
      <c r="J27" s="8">
        <f>BV816</f>
        <v>808</v>
      </c>
      <c r="K27" s="8">
        <f>BV703</f>
        <v>695</v>
      </c>
      <c r="L27" s="8">
        <f>BV141</f>
        <v>133</v>
      </c>
      <c r="M27" s="8">
        <f>BV286</f>
        <v>278</v>
      </c>
      <c r="N27" s="8">
        <f>BV66</f>
        <v>58</v>
      </c>
      <c r="O27" s="8">
        <f>BV433</f>
        <v>425</v>
      </c>
      <c r="P27" s="8">
        <f>BV931</f>
        <v>923</v>
      </c>
      <c r="Q27" s="8">
        <f>BV532</f>
        <v>524</v>
      </c>
      <c r="R27" s="8">
        <f>BV516</f>
        <v>508</v>
      </c>
      <c r="S27" s="97">
        <f>BV115</f>
        <v>107</v>
      </c>
      <c r="T27" s="12">
        <f>BV609</f>
        <v>601</v>
      </c>
      <c r="U27" s="8">
        <f>BV978</f>
        <v>970</v>
      </c>
      <c r="V27" s="8">
        <f>BV750</f>
        <v>742</v>
      </c>
      <c r="W27" s="8">
        <f>BV893</f>
        <v>885</v>
      </c>
      <c r="X27" s="8">
        <f>BV335</f>
        <v>327</v>
      </c>
      <c r="Y27" s="8">
        <f>BV224</f>
        <v>216</v>
      </c>
      <c r="Z27" s="8">
        <f>BV74</f>
        <v>66</v>
      </c>
      <c r="AA27" s="8">
        <f>BV473</f>
        <v>465</v>
      </c>
      <c r="AB27" s="8">
        <f>BV1003</f>
        <v>995</v>
      </c>
      <c r="AC27" s="8">
        <f>BV636</f>
        <v>628</v>
      </c>
      <c r="AD27" s="8">
        <f>BV872</f>
        <v>864</v>
      </c>
      <c r="AE27" s="8">
        <f>BV727</f>
        <v>719</v>
      </c>
      <c r="AF27" s="8">
        <f>BV261</f>
        <v>253</v>
      </c>
      <c r="AG27" s="9">
        <f>BV374</f>
        <v>366</v>
      </c>
      <c r="AH27" s="5">
        <f t="shared" si="0"/>
        <v>16400</v>
      </c>
      <c r="AI27" s="5">
        <f t="shared" si="1"/>
        <v>11201200</v>
      </c>
      <c r="AL27" s="126" t="s">
        <v>774</v>
      </c>
      <c r="AM27" s="127" t="s">
        <v>743</v>
      </c>
      <c r="AN27" s="127" t="s">
        <v>838</v>
      </c>
      <c r="AO27" s="127" t="s">
        <v>681</v>
      </c>
      <c r="AP27" s="127" t="s">
        <v>900</v>
      </c>
      <c r="AQ27" s="127" t="s">
        <v>617</v>
      </c>
      <c r="AR27" s="127" t="s">
        <v>961</v>
      </c>
      <c r="AS27" s="128" t="s">
        <v>554</v>
      </c>
      <c r="AT27" s="127" t="s">
        <v>287</v>
      </c>
      <c r="AU27" s="127" t="s">
        <v>255</v>
      </c>
      <c r="AV27" s="127" t="s">
        <v>350</v>
      </c>
      <c r="AW27" s="127" t="s">
        <v>192</v>
      </c>
      <c r="AX27" s="127" t="s">
        <v>413</v>
      </c>
      <c r="AY27" s="127" t="s">
        <v>131</v>
      </c>
      <c r="AZ27" s="128" t="s">
        <v>1119</v>
      </c>
      <c r="BA27" s="127" t="s">
        <v>69</v>
      </c>
      <c r="BB27" s="127" t="s">
        <v>310</v>
      </c>
      <c r="BC27" s="127" t="s">
        <v>782</v>
      </c>
      <c r="BD27" s="127" t="s">
        <v>689</v>
      </c>
      <c r="BE27" s="128" t="s">
        <v>846</v>
      </c>
      <c r="BF27" s="127" t="s">
        <v>625</v>
      </c>
      <c r="BG27" s="128" t="s">
        <v>908</v>
      </c>
      <c r="BH27" s="127" t="s">
        <v>562</v>
      </c>
      <c r="BI27" s="127" t="s">
        <v>969</v>
      </c>
      <c r="BJ27" s="127" t="s">
        <v>231</v>
      </c>
      <c r="BK27" s="127" t="s">
        <v>263</v>
      </c>
      <c r="BL27" s="128" t="s">
        <v>169</v>
      </c>
      <c r="BM27" s="127" t="s">
        <v>326</v>
      </c>
      <c r="BN27" s="128" t="s">
        <v>108</v>
      </c>
      <c r="BO27" s="127" t="s">
        <v>389</v>
      </c>
      <c r="BP27" s="127" t="s">
        <v>45</v>
      </c>
      <c r="BQ27" s="129" t="s">
        <v>453</v>
      </c>
      <c r="BR27" s="45"/>
      <c r="BS27" s="42"/>
      <c r="BT27" s="50" t="s">
        <v>617</v>
      </c>
      <c r="BU27" s="51" t="s">
        <v>1014</v>
      </c>
      <c r="BV27" s="52">
        <f>K3+(18*K5)</f>
        <v>19</v>
      </c>
      <c r="BW27" s="42"/>
    </row>
    <row r="28" spans="1:75" x14ac:dyDescent="0.2">
      <c r="A28" s="1">
        <v>20</v>
      </c>
      <c r="B28" s="7">
        <f>BV833</f>
        <v>825</v>
      </c>
      <c r="C28" s="8">
        <f>BV690</f>
        <v>682</v>
      </c>
      <c r="D28" s="8">
        <f>BV164</f>
        <v>156</v>
      </c>
      <c r="E28" s="8">
        <f>BV275</f>
        <v>267</v>
      </c>
      <c r="F28" s="8">
        <f>BV47</f>
        <v>39</v>
      </c>
      <c r="G28" s="8">
        <f>BV448</f>
        <v>440</v>
      </c>
      <c r="H28" s="8">
        <f>BV910</f>
        <v>902</v>
      </c>
      <c r="I28" s="8">
        <f>BV541</f>
        <v>533</v>
      </c>
      <c r="J28" s="8">
        <f>BV651</f>
        <v>643</v>
      </c>
      <c r="K28" s="8">
        <f>BV796</f>
        <v>788</v>
      </c>
      <c r="L28" s="8">
        <f>BV298</f>
        <v>290</v>
      </c>
      <c r="M28" s="8">
        <f>BV185</f>
        <v>177</v>
      </c>
      <c r="N28" s="8">
        <f>BV421</f>
        <v>413</v>
      </c>
      <c r="O28" s="8">
        <f>BV22</f>
        <v>14</v>
      </c>
      <c r="P28" s="8">
        <f>BV584</f>
        <v>576</v>
      </c>
      <c r="Q28" s="8">
        <f>BV951</f>
        <v>943</v>
      </c>
      <c r="R28" s="97">
        <f>BV103</f>
        <v>95</v>
      </c>
      <c r="S28" s="8">
        <f>BV472</f>
        <v>464</v>
      </c>
      <c r="T28" s="8">
        <f>BV1030</f>
        <v>1022</v>
      </c>
      <c r="U28" s="12">
        <f>BV629</f>
        <v>621</v>
      </c>
      <c r="V28" s="8">
        <f>BV841</f>
        <v>833</v>
      </c>
      <c r="W28" s="8">
        <f>BV730</f>
        <v>722</v>
      </c>
      <c r="X28" s="8">
        <f>BV236</f>
        <v>228</v>
      </c>
      <c r="Y28" s="8">
        <f>BV379</f>
        <v>371</v>
      </c>
      <c r="Z28" s="8">
        <f>BV493</f>
        <v>485</v>
      </c>
      <c r="AA28" s="8">
        <f>BV126</f>
        <v>118</v>
      </c>
      <c r="AB28" s="8">
        <f>BV592</f>
        <v>584</v>
      </c>
      <c r="AC28" s="8">
        <f>BV991</f>
        <v>983</v>
      </c>
      <c r="AD28" s="8">
        <f>BV771</f>
        <v>763</v>
      </c>
      <c r="AE28" s="8">
        <f>BV884</f>
        <v>876</v>
      </c>
      <c r="AF28" s="8">
        <f>BV354</f>
        <v>346</v>
      </c>
      <c r="AG28" s="9">
        <f>BV209</f>
        <v>201</v>
      </c>
      <c r="AH28" s="5">
        <f t="shared" si="0"/>
        <v>16400</v>
      </c>
      <c r="AI28" s="5">
        <f t="shared" si="1"/>
        <v>11201200</v>
      </c>
      <c r="AL28" s="126" t="s">
        <v>766</v>
      </c>
      <c r="AM28" s="127" t="s">
        <v>734</v>
      </c>
      <c r="AN28" s="127" t="s">
        <v>829</v>
      </c>
      <c r="AO28" s="127" t="s">
        <v>672</v>
      </c>
      <c r="AP28" s="127" t="s">
        <v>891</v>
      </c>
      <c r="AQ28" s="127" t="s">
        <v>609</v>
      </c>
      <c r="AR28" s="128" t="s">
        <v>1110</v>
      </c>
      <c r="AS28" s="127" t="s">
        <v>545</v>
      </c>
      <c r="AT28" s="127" t="s">
        <v>280</v>
      </c>
      <c r="AU28" s="127" t="s">
        <v>248</v>
      </c>
      <c r="AV28" s="127" t="s">
        <v>343</v>
      </c>
      <c r="AW28" s="127" t="s">
        <v>185</v>
      </c>
      <c r="AX28" s="127" t="s">
        <v>406</v>
      </c>
      <c r="AY28" s="127" t="s">
        <v>124</v>
      </c>
      <c r="AZ28" s="127" t="s">
        <v>470</v>
      </c>
      <c r="BA28" s="128" t="s">
        <v>62</v>
      </c>
      <c r="BB28" s="127" t="s">
        <v>758</v>
      </c>
      <c r="BC28" s="127" t="s">
        <v>789</v>
      </c>
      <c r="BD28" s="128" t="s">
        <v>696</v>
      </c>
      <c r="BE28" s="127" t="s">
        <v>853</v>
      </c>
      <c r="BF28" s="128" t="s">
        <v>632</v>
      </c>
      <c r="BG28" s="127" t="s">
        <v>915</v>
      </c>
      <c r="BH28" s="127" t="s">
        <v>569</v>
      </c>
      <c r="BI28" s="127" t="s">
        <v>976</v>
      </c>
      <c r="BJ28" s="127" t="s">
        <v>240</v>
      </c>
      <c r="BK28" s="127" t="s">
        <v>272</v>
      </c>
      <c r="BL28" s="127" t="s">
        <v>177</v>
      </c>
      <c r="BM28" s="128" t="s">
        <v>335</v>
      </c>
      <c r="BN28" s="127" t="s">
        <v>117</v>
      </c>
      <c r="BO28" s="128" t="s">
        <v>398</v>
      </c>
      <c r="BP28" s="127" t="s">
        <v>54</v>
      </c>
      <c r="BQ28" s="129" t="s">
        <v>462</v>
      </c>
      <c r="BR28" s="45"/>
      <c r="BS28" s="42"/>
      <c r="BT28" s="50" t="s">
        <v>678</v>
      </c>
      <c r="BU28" s="51" t="s">
        <v>1014</v>
      </c>
      <c r="BV28" s="52">
        <f>K3+(19*K5)</f>
        <v>20</v>
      </c>
      <c r="BW28" s="42"/>
    </row>
    <row r="29" spans="1:75" x14ac:dyDescent="0.2">
      <c r="A29" s="1">
        <v>21</v>
      </c>
      <c r="B29" s="7">
        <f>BV752</f>
        <v>744</v>
      </c>
      <c r="C29" s="8">
        <f>BV895</f>
        <v>887</v>
      </c>
      <c r="D29" s="8">
        <f>BV333</f>
        <v>325</v>
      </c>
      <c r="E29" s="8">
        <f>BV222</f>
        <v>214</v>
      </c>
      <c r="F29" s="8">
        <f>BV514</f>
        <v>506</v>
      </c>
      <c r="G29" s="8">
        <f>BV113</f>
        <v>105</v>
      </c>
      <c r="H29" s="8">
        <f>BV611</f>
        <v>603</v>
      </c>
      <c r="I29" s="8">
        <f>BV980</f>
        <v>972</v>
      </c>
      <c r="J29" s="8">
        <f>BV870</f>
        <v>862</v>
      </c>
      <c r="K29" s="8">
        <f>BV725</f>
        <v>717</v>
      </c>
      <c r="L29" s="8">
        <f>BV263</f>
        <v>255</v>
      </c>
      <c r="M29" s="8">
        <f>BV376</f>
        <v>368</v>
      </c>
      <c r="N29" s="8">
        <f>BV76</f>
        <v>68</v>
      </c>
      <c r="O29" s="8">
        <f>BV475</f>
        <v>467</v>
      </c>
      <c r="P29" s="8">
        <f>BV1001</f>
        <v>993</v>
      </c>
      <c r="Q29" s="8">
        <f>BV634</f>
        <v>626</v>
      </c>
      <c r="R29" s="8">
        <f>BV394</f>
        <v>386</v>
      </c>
      <c r="S29" s="8">
        <f>BV25</f>
        <v>17</v>
      </c>
      <c r="T29" s="8">
        <f>BV555</f>
        <v>547</v>
      </c>
      <c r="U29" s="8">
        <f>BV956</f>
        <v>948</v>
      </c>
      <c r="V29" s="12">
        <f>BV680</f>
        <v>672</v>
      </c>
      <c r="W29" s="8">
        <f>BV791</f>
        <v>783</v>
      </c>
      <c r="X29" s="8">
        <f>BV325</f>
        <v>317</v>
      </c>
      <c r="Y29" s="97">
        <f>BV182</f>
        <v>174</v>
      </c>
      <c r="Z29" s="8">
        <f>BV68</f>
        <v>60</v>
      </c>
      <c r="AA29" s="8">
        <f>BV435</f>
        <v>427</v>
      </c>
      <c r="AB29" s="8">
        <f>BV929</f>
        <v>921</v>
      </c>
      <c r="AC29" s="8">
        <f>BV530</f>
        <v>522</v>
      </c>
      <c r="AD29" s="8">
        <f>BV814</f>
        <v>806</v>
      </c>
      <c r="AE29" s="8">
        <f>BV701</f>
        <v>693</v>
      </c>
      <c r="AF29" s="8">
        <f>BV143</f>
        <v>135</v>
      </c>
      <c r="AG29" s="9">
        <f>BV288</f>
        <v>280</v>
      </c>
      <c r="AH29" s="5">
        <f t="shared" si="0"/>
        <v>16400</v>
      </c>
      <c r="AI29" s="5">
        <f t="shared" si="1"/>
        <v>11201200</v>
      </c>
      <c r="AL29" s="126" t="s">
        <v>772</v>
      </c>
      <c r="AM29" s="128" t="s">
        <v>741</v>
      </c>
      <c r="AN29" s="127" t="s">
        <v>836</v>
      </c>
      <c r="AO29" s="127" t="s">
        <v>679</v>
      </c>
      <c r="AP29" s="127" t="s">
        <v>898</v>
      </c>
      <c r="AQ29" s="127" t="s">
        <v>615</v>
      </c>
      <c r="AR29" s="127" t="s">
        <v>959</v>
      </c>
      <c r="AS29" s="128" t="s">
        <v>552</v>
      </c>
      <c r="AT29" s="128" t="s">
        <v>288</v>
      </c>
      <c r="AU29" s="127" t="s">
        <v>257</v>
      </c>
      <c r="AV29" s="127" t="s">
        <v>352</v>
      </c>
      <c r="AW29" s="127" t="s">
        <v>194</v>
      </c>
      <c r="AX29" s="127" t="s">
        <v>415</v>
      </c>
      <c r="AY29" s="127" t="s">
        <v>133</v>
      </c>
      <c r="AZ29" s="128" t="s">
        <v>477</v>
      </c>
      <c r="BA29" s="127" t="s">
        <v>71</v>
      </c>
      <c r="BB29" s="127" t="s">
        <v>749</v>
      </c>
      <c r="BC29" s="127" t="s">
        <v>780</v>
      </c>
      <c r="BD29" s="127" t="s">
        <v>687</v>
      </c>
      <c r="BE29" s="128" t="s">
        <v>844</v>
      </c>
      <c r="BF29" s="127" t="s">
        <v>623</v>
      </c>
      <c r="BG29" s="127" t="s">
        <v>906</v>
      </c>
      <c r="BH29" s="127" t="s">
        <v>560</v>
      </c>
      <c r="BI29" s="127" t="s">
        <v>967</v>
      </c>
      <c r="BJ29" s="127" t="s">
        <v>907</v>
      </c>
      <c r="BK29" s="127" t="s">
        <v>265</v>
      </c>
      <c r="BL29" s="128" t="s">
        <v>1140</v>
      </c>
      <c r="BM29" s="127" t="s">
        <v>328</v>
      </c>
      <c r="BN29" s="127" t="s">
        <v>110</v>
      </c>
      <c r="BO29" s="127" t="s">
        <v>391</v>
      </c>
      <c r="BP29" s="127" t="s">
        <v>47</v>
      </c>
      <c r="BQ29" s="129" t="s">
        <v>455</v>
      </c>
      <c r="BR29" s="45"/>
      <c r="BS29" s="42"/>
      <c r="BT29" s="50" t="s">
        <v>368</v>
      </c>
      <c r="BU29" s="51" t="s">
        <v>1014</v>
      </c>
      <c r="BV29" s="52">
        <f>K3+(20*K5)</f>
        <v>21</v>
      </c>
      <c r="BW29" s="42"/>
    </row>
    <row r="30" spans="1:75" x14ac:dyDescent="0.2">
      <c r="A30" s="1">
        <v>22</v>
      </c>
      <c r="B30" s="7">
        <f>BV843</f>
        <v>835</v>
      </c>
      <c r="C30" s="8">
        <f>BV732</f>
        <v>724</v>
      </c>
      <c r="D30" s="8">
        <f>BV234</f>
        <v>226</v>
      </c>
      <c r="E30" s="8">
        <f>BV377</f>
        <v>369</v>
      </c>
      <c r="F30" s="8">
        <f>BV101</f>
        <v>93</v>
      </c>
      <c r="G30" s="8">
        <f>BV470</f>
        <v>462</v>
      </c>
      <c r="H30" s="8">
        <f>BV1032</f>
        <v>1024</v>
      </c>
      <c r="I30" s="8">
        <f>BV631</f>
        <v>623</v>
      </c>
      <c r="J30" s="8">
        <f>BV769</f>
        <v>761</v>
      </c>
      <c r="K30" s="8">
        <f>BV882</f>
        <v>874</v>
      </c>
      <c r="L30" s="8">
        <f>BV356</f>
        <v>348</v>
      </c>
      <c r="M30" s="8">
        <f>BV211</f>
        <v>203</v>
      </c>
      <c r="N30" s="8">
        <f>BV495</f>
        <v>487</v>
      </c>
      <c r="O30" s="8">
        <f>BV128</f>
        <v>120</v>
      </c>
      <c r="P30" s="8">
        <f>BV590</f>
        <v>582</v>
      </c>
      <c r="Q30" s="8">
        <f>BV989</f>
        <v>981</v>
      </c>
      <c r="R30" s="8">
        <f>BV45</f>
        <v>37</v>
      </c>
      <c r="S30" s="8">
        <f>BV446</f>
        <v>438</v>
      </c>
      <c r="T30" s="8">
        <f>BV912</f>
        <v>904</v>
      </c>
      <c r="U30" s="8">
        <f>BV543</f>
        <v>535</v>
      </c>
      <c r="V30" s="8">
        <f>BV835</f>
        <v>827</v>
      </c>
      <c r="W30" s="12">
        <f>BV692</f>
        <v>684</v>
      </c>
      <c r="X30" s="97">
        <f>BV162</f>
        <v>154</v>
      </c>
      <c r="Y30" s="8">
        <f>BV273</f>
        <v>265</v>
      </c>
      <c r="Z30" s="8">
        <f>BV423</f>
        <v>415</v>
      </c>
      <c r="AA30" s="8">
        <f>BV24</f>
        <v>16</v>
      </c>
      <c r="AB30" s="8">
        <f>BV582</f>
        <v>574</v>
      </c>
      <c r="AC30" s="8">
        <f>BV949</f>
        <v>941</v>
      </c>
      <c r="AD30" s="8">
        <f>BV649</f>
        <v>641</v>
      </c>
      <c r="AE30" s="8">
        <f>BV794</f>
        <v>786</v>
      </c>
      <c r="AF30" s="8">
        <f>BV300</f>
        <v>292</v>
      </c>
      <c r="AG30" s="9">
        <f>BV187</f>
        <v>179</v>
      </c>
      <c r="AH30" s="5">
        <f t="shared" si="0"/>
        <v>16400</v>
      </c>
      <c r="AI30" s="5">
        <f t="shared" si="1"/>
        <v>11201200</v>
      </c>
      <c r="AL30" s="130" t="s">
        <v>1015</v>
      </c>
      <c r="AM30" s="127" t="s">
        <v>736</v>
      </c>
      <c r="AN30" s="127" t="s">
        <v>831</v>
      </c>
      <c r="AO30" s="127" t="s">
        <v>674</v>
      </c>
      <c r="AP30" s="127" t="s">
        <v>893</v>
      </c>
      <c r="AQ30" s="127" t="s">
        <v>611</v>
      </c>
      <c r="AR30" s="128" t="s">
        <v>921</v>
      </c>
      <c r="AS30" s="127" t="s">
        <v>547</v>
      </c>
      <c r="AT30" s="127" t="s">
        <v>278</v>
      </c>
      <c r="AU30" s="128" t="s">
        <v>246</v>
      </c>
      <c r="AV30" s="127" t="s">
        <v>341</v>
      </c>
      <c r="AW30" s="127" t="s">
        <v>183</v>
      </c>
      <c r="AX30" s="127" t="s">
        <v>404</v>
      </c>
      <c r="AY30" s="127" t="s">
        <v>122</v>
      </c>
      <c r="AZ30" s="127" t="s">
        <v>468</v>
      </c>
      <c r="BA30" s="128" t="s">
        <v>60</v>
      </c>
      <c r="BB30" s="127" t="s">
        <v>760</v>
      </c>
      <c r="BC30" s="127" t="s">
        <v>791</v>
      </c>
      <c r="BD30" s="128" t="s">
        <v>1113</v>
      </c>
      <c r="BE30" s="127" t="s">
        <v>855</v>
      </c>
      <c r="BF30" s="127" t="s">
        <v>634</v>
      </c>
      <c r="BG30" s="127" t="s">
        <v>917</v>
      </c>
      <c r="BH30" s="127" t="s">
        <v>571</v>
      </c>
      <c r="BI30" s="127" t="s">
        <v>978</v>
      </c>
      <c r="BJ30" s="127" t="s">
        <v>238</v>
      </c>
      <c r="BK30" s="127" t="s">
        <v>270</v>
      </c>
      <c r="BL30" s="127" t="s">
        <v>175</v>
      </c>
      <c r="BM30" s="128" t="s">
        <v>333</v>
      </c>
      <c r="BN30" s="127" t="s">
        <v>115</v>
      </c>
      <c r="BO30" s="127" t="s">
        <v>396</v>
      </c>
      <c r="BP30" s="127" t="s">
        <v>656</v>
      </c>
      <c r="BQ30" s="129" t="s">
        <v>460</v>
      </c>
      <c r="BR30" s="45"/>
      <c r="BS30" s="42"/>
      <c r="BT30" s="50" t="s">
        <v>429</v>
      </c>
      <c r="BU30" s="51" t="s">
        <v>1014</v>
      </c>
      <c r="BV30" s="52">
        <f>K3+(21*K5)</f>
        <v>22</v>
      </c>
      <c r="BW30" s="42"/>
    </row>
    <row r="31" spans="1:75" x14ac:dyDescent="0.2">
      <c r="A31" s="1">
        <v>23</v>
      </c>
      <c r="B31" s="7">
        <f>BV295</f>
        <v>287</v>
      </c>
      <c r="C31" s="8">
        <f>BV152</f>
        <v>144</v>
      </c>
      <c r="D31" s="8">
        <f>BV710</f>
        <v>702</v>
      </c>
      <c r="E31" s="8">
        <f>BV821</f>
        <v>813</v>
      </c>
      <c r="F31" s="8">
        <f>BV521</f>
        <v>513</v>
      </c>
      <c r="G31" s="8">
        <f>BV922</f>
        <v>914</v>
      </c>
      <c r="H31" s="8">
        <f>BV428</f>
        <v>420</v>
      </c>
      <c r="I31" s="8">
        <f>BV59</f>
        <v>51</v>
      </c>
      <c r="J31" s="8">
        <f>BV173</f>
        <v>165</v>
      </c>
      <c r="K31" s="8">
        <f>BV318</f>
        <v>310</v>
      </c>
      <c r="L31" s="8">
        <f>BV784</f>
        <v>776</v>
      </c>
      <c r="M31" s="8">
        <f>BV671</f>
        <v>663</v>
      </c>
      <c r="N31" s="8">
        <f>BV963</f>
        <v>955</v>
      </c>
      <c r="O31" s="8">
        <f>BV564</f>
        <v>556</v>
      </c>
      <c r="P31" s="8">
        <f>BV34</f>
        <v>26</v>
      </c>
      <c r="Q31" s="8">
        <f>BV401</f>
        <v>393</v>
      </c>
      <c r="R31" s="8">
        <f>BV641</f>
        <v>633</v>
      </c>
      <c r="S31" s="8">
        <f>BV1010</f>
        <v>1002</v>
      </c>
      <c r="T31" s="8">
        <f>BV484</f>
        <v>476</v>
      </c>
      <c r="U31" s="8">
        <f>BV83</f>
        <v>75</v>
      </c>
      <c r="V31" s="8">
        <f>BV367</f>
        <v>359</v>
      </c>
      <c r="W31" s="97">
        <f>BV256</f>
        <v>248</v>
      </c>
      <c r="X31" s="12">
        <f>BV718</f>
        <v>710</v>
      </c>
      <c r="Y31" s="8">
        <f>BV861</f>
        <v>853</v>
      </c>
      <c r="Z31" s="8">
        <f>BV971</f>
        <v>963</v>
      </c>
      <c r="AA31" s="8">
        <f>BV604</f>
        <v>596</v>
      </c>
      <c r="AB31" s="8">
        <f>BV106</f>
        <v>98</v>
      </c>
      <c r="AC31" s="8">
        <f>BV505</f>
        <v>497</v>
      </c>
      <c r="AD31" s="8">
        <f>BV229</f>
        <v>221</v>
      </c>
      <c r="AE31" s="8">
        <f>BV342</f>
        <v>334</v>
      </c>
      <c r="AF31" s="8">
        <f>BV904</f>
        <v>896</v>
      </c>
      <c r="AG31" s="9">
        <f>BV759</f>
        <v>751</v>
      </c>
      <c r="AH31" s="5">
        <f t="shared" si="0"/>
        <v>16400</v>
      </c>
      <c r="AI31" s="5">
        <f t="shared" si="1"/>
        <v>11201200</v>
      </c>
      <c r="AJ31" s="2">
        <f t="shared" si="2"/>
        <v>8606720000</v>
      </c>
      <c r="AL31" s="126" t="s">
        <v>770</v>
      </c>
      <c r="AM31" s="127" t="s">
        <v>739</v>
      </c>
      <c r="AN31" s="127" t="s">
        <v>834</v>
      </c>
      <c r="AO31" s="127" t="s">
        <v>677</v>
      </c>
      <c r="AP31" s="127" t="s">
        <v>896</v>
      </c>
      <c r="AQ31" s="128" t="s">
        <v>1125</v>
      </c>
      <c r="AR31" s="127" t="s">
        <v>957</v>
      </c>
      <c r="AS31" s="127" t="s">
        <v>550</v>
      </c>
      <c r="AT31" s="127" t="s">
        <v>290</v>
      </c>
      <c r="AU31" s="127" t="s">
        <v>259</v>
      </c>
      <c r="AV31" s="127" t="s">
        <v>354</v>
      </c>
      <c r="AW31" s="127" t="s">
        <v>196</v>
      </c>
      <c r="AX31" s="128" t="s">
        <v>417</v>
      </c>
      <c r="AY31" s="127" t="s">
        <v>135</v>
      </c>
      <c r="AZ31" s="127" t="s">
        <v>479</v>
      </c>
      <c r="BA31" s="127" t="s">
        <v>73</v>
      </c>
      <c r="BB31" s="127" t="s">
        <v>747</v>
      </c>
      <c r="BC31" s="128" t="s">
        <v>778</v>
      </c>
      <c r="BD31" s="127" t="s">
        <v>685</v>
      </c>
      <c r="BE31" s="127" t="s">
        <v>842</v>
      </c>
      <c r="BF31" s="127" t="s">
        <v>621</v>
      </c>
      <c r="BG31" s="127" t="s">
        <v>904</v>
      </c>
      <c r="BH31" s="127" t="s">
        <v>558</v>
      </c>
      <c r="BI31" s="128" t="s">
        <v>965</v>
      </c>
      <c r="BJ31" s="128" t="s">
        <v>235</v>
      </c>
      <c r="BK31" s="127" t="s">
        <v>267</v>
      </c>
      <c r="BL31" s="127" t="s">
        <v>4</v>
      </c>
      <c r="BM31" s="127" t="s">
        <v>330</v>
      </c>
      <c r="BN31" s="127" t="s">
        <v>112</v>
      </c>
      <c r="BO31" s="127" t="s">
        <v>393</v>
      </c>
      <c r="BP31" s="128" t="s">
        <v>49</v>
      </c>
      <c r="BQ31" s="129" t="s">
        <v>457</v>
      </c>
      <c r="BR31" s="45"/>
      <c r="BS31" s="42"/>
      <c r="BT31" s="50" t="s">
        <v>26</v>
      </c>
      <c r="BU31" s="51" t="s">
        <v>1014</v>
      </c>
      <c r="BV31" s="52">
        <f>K3+(22*K5)</f>
        <v>23</v>
      </c>
      <c r="BW31" s="42"/>
    </row>
    <row r="32" spans="1:75" x14ac:dyDescent="0.2">
      <c r="A32" s="1">
        <v>24</v>
      </c>
      <c r="B32" s="7">
        <f>BV196</f>
        <v>188</v>
      </c>
      <c r="C32" s="8">
        <f>BV307</f>
        <v>299</v>
      </c>
      <c r="D32" s="8">
        <f>BV801</f>
        <v>793</v>
      </c>
      <c r="E32" s="8">
        <f>BV658</f>
        <v>650</v>
      </c>
      <c r="F32" s="8">
        <f>BV942</f>
        <v>934</v>
      </c>
      <c r="G32" s="8">
        <f>BV573</f>
        <v>565</v>
      </c>
      <c r="H32" s="8">
        <f>BV15</f>
        <v>7</v>
      </c>
      <c r="I32" s="8">
        <f>BV416</f>
        <v>408</v>
      </c>
      <c r="J32" s="8">
        <f>BV266</f>
        <v>258</v>
      </c>
      <c r="K32" s="8">
        <f>BV153</f>
        <v>145</v>
      </c>
      <c r="L32" s="8">
        <f>BV683</f>
        <v>675</v>
      </c>
      <c r="M32" s="8">
        <f>BV828</f>
        <v>820</v>
      </c>
      <c r="N32" s="8">
        <f>BV552</f>
        <v>544</v>
      </c>
      <c r="O32" s="8">
        <f>BV919</f>
        <v>911</v>
      </c>
      <c r="P32" s="8">
        <f>BV453</f>
        <v>445</v>
      </c>
      <c r="Q32" s="8">
        <f>BV54</f>
        <v>46</v>
      </c>
      <c r="R32" s="8">
        <f>BV998</f>
        <v>990</v>
      </c>
      <c r="S32" s="8">
        <f>BV597</f>
        <v>589</v>
      </c>
      <c r="T32" s="8">
        <f>BV135</f>
        <v>127</v>
      </c>
      <c r="U32" s="8">
        <f>BV504</f>
        <v>496</v>
      </c>
      <c r="V32" s="97">
        <f>BV204</f>
        <v>196</v>
      </c>
      <c r="W32" s="8">
        <f>BV347</f>
        <v>339</v>
      </c>
      <c r="X32" s="8">
        <f>BV873</f>
        <v>865</v>
      </c>
      <c r="Y32" s="12">
        <f>BV762</f>
        <v>754</v>
      </c>
      <c r="Z32" s="8">
        <f>BV624</f>
        <v>616</v>
      </c>
      <c r="AA32" s="8">
        <f>BV1023</f>
        <v>1015</v>
      </c>
      <c r="AB32" s="8">
        <f>BV461</f>
        <v>453</v>
      </c>
      <c r="AC32" s="8">
        <f>BV94</f>
        <v>86</v>
      </c>
      <c r="AD32" s="8">
        <f>BV386</f>
        <v>378</v>
      </c>
      <c r="AE32" s="8">
        <f>BV241</f>
        <v>233</v>
      </c>
      <c r="AF32" s="8">
        <f>BV739</f>
        <v>731</v>
      </c>
      <c r="AG32" s="9">
        <f>BV852</f>
        <v>844</v>
      </c>
      <c r="AH32" s="5">
        <f t="shared" si="0"/>
        <v>16400</v>
      </c>
      <c r="AI32" s="5">
        <f t="shared" si="1"/>
        <v>11201200</v>
      </c>
      <c r="AJ32" s="2">
        <f t="shared" si="2"/>
        <v>8606720000</v>
      </c>
      <c r="AL32" s="126" t="s">
        <v>769</v>
      </c>
      <c r="AM32" s="127" t="s">
        <v>738</v>
      </c>
      <c r="AN32" s="127" t="s">
        <v>833</v>
      </c>
      <c r="AO32" s="127" t="s">
        <v>676</v>
      </c>
      <c r="AP32" s="128" t="s">
        <v>895</v>
      </c>
      <c r="AQ32" s="127" t="s">
        <v>613</v>
      </c>
      <c r="AR32" s="127" t="s">
        <v>956</v>
      </c>
      <c r="AS32" s="127" t="s">
        <v>549</v>
      </c>
      <c r="AT32" s="127" t="s">
        <v>276</v>
      </c>
      <c r="AU32" s="127" t="s">
        <v>244</v>
      </c>
      <c r="AV32" s="127" t="s">
        <v>339</v>
      </c>
      <c r="AW32" s="127" t="s">
        <v>181</v>
      </c>
      <c r="AX32" s="127" t="s">
        <v>402</v>
      </c>
      <c r="AY32" s="128" t="s">
        <v>1139</v>
      </c>
      <c r="AZ32" s="127" t="s">
        <v>466</v>
      </c>
      <c r="BA32" s="127" t="s">
        <v>58</v>
      </c>
      <c r="BB32" s="128" t="s">
        <v>762</v>
      </c>
      <c r="BC32" s="127" t="s">
        <v>793</v>
      </c>
      <c r="BD32" s="127" t="s">
        <v>700</v>
      </c>
      <c r="BE32" s="127" t="s">
        <v>857</v>
      </c>
      <c r="BF32" s="127" t="s">
        <v>636</v>
      </c>
      <c r="BG32" s="127" t="s">
        <v>919</v>
      </c>
      <c r="BH32" s="128" t="s">
        <v>573</v>
      </c>
      <c r="BI32" s="127" t="s">
        <v>980</v>
      </c>
      <c r="BJ32" s="127" t="s">
        <v>236</v>
      </c>
      <c r="BK32" s="128" t="s">
        <v>268</v>
      </c>
      <c r="BL32" s="127" t="s">
        <v>173</v>
      </c>
      <c r="BM32" s="127" t="s">
        <v>331</v>
      </c>
      <c r="BN32" s="127" t="s">
        <v>113</v>
      </c>
      <c r="BO32" s="127" t="s">
        <v>394</v>
      </c>
      <c r="BP32" s="127" t="s">
        <v>50</v>
      </c>
      <c r="BQ32" s="131" t="s">
        <v>458</v>
      </c>
      <c r="BR32" s="45"/>
      <c r="BS32" s="42"/>
      <c r="BT32" s="50" t="s">
        <v>217</v>
      </c>
      <c r="BU32" s="51" t="s">
        <v>1014</v>
      </c>
      <c r="BV32" s="52">
        <f>K3+(23*K5)</f>
        <v>24</v>
      </c>
      <c r="BW32" s="42"/>
    </row>
    <row r="33" spans="1:75" x14ac:dyDescent="0.2">
      <c r="A33" s="1">
        <v>25</v>
      </c>
      <c r="B33" s="7">
        <f>BV474</f>
        <v>466</v>
      </c>
      <c r="C33" s="8">
        <f>BV73</f>
        <v>65</v>
      </c>
      <c r="D33" s="8">
        <f>BV635</f>
        <v>627</v>
      </c>
      <c r="E33" s="8">
        <f>BV1004</f>
        <v>996</v>
      </c>
      <c r="F33" s="8">
        <f>BV728</f>
        <v>720</v>
      </c>
      <c r="G33" s="8">
        <f>BV871</f>
        <v>863</v>
      </c>
      <c r="H33" s="8">
        <f>BV373</f>
        <v>365</v>
      </c>
      <c r="I33" s="8">
        <f>BV262</f>
        <v>254</v>
      </c>
      <c r="J33" s="8">
        <f>BV116</f>
        <v>108</v>
      </c>
      <c r="K33" s="8">
        <f>BV515</f>
        <v>507</v>
      </c>
      <c r="L33" s="8">
        <f>BV977</f>
        <v>969</v>
      </c>
      <c r="M33" s="8">
        <f>BV610</f>
        <v>602</v>
      </c>
      <c r="N33" s="8">
        <f>BV894</f>
        <v>886</v>
      </c>
      <c r="O33" s="8">
        <f>BV749</f>
        <v>741</v>
      </c>
      <c r="P33" s="8">
        <f>BV223</f>
        <v>215</v>
      </c>
      <c r="Q33" s="8">
        <f>BV336</f>
        <v>328</v>
      </c>
      <c r="R33" s="8">
        <f>BV704</f>
        <v>696</v>
      </c>
      <c r="S33" s="8">
        <f>BV815</f>
        <v>807</v>
      </c>
      <c r="T33" s="8">
        <f>BV285</f>
        <v>277</v>
      </c>
      <c r="U33" s="8">
        <f>BV142</f>
        <v>134</v>
      </c>
      <c r="V33" s="8">
        <f>BV434</f>
        <v>426</v>
      </c>
      <c r="W33" s="8">
        <f>BV65</f>
        <v>57</v>
      </c>
      <c r="X33" s="8">
        <f>BV531</f>
        <v>523</v>
      </c>
      <c r="Y33" s="8">
        <f>BV932</f>
        <v>924</v>
      </c>
      <c r="Z33" s="12">
        <f>BV790</f>
        <v>782</v>
      </c>
      <c r="AA33" s="8">
        <f>BV677</f>
        <v>669</v>
      </c>
      <c r="AB33" s="8">
        <f>BV183</f>
        <v>175</v>
      </c>
      <c r="AC33" s="97">
        <f>BV328</f>
        <v>320</v>
      </c>
      <c r="AD33" s="8">
        <f>BV28</f>
        <v>20</v>
      </c>
      <c r="AE33" s="8">
        <f>BV395</f>
        <v>387</v>
      </c>
      <c r="AF33" s="8">
        <f>BV953</f>
        <v>945</v>
      </c>
      <c r="AG33" s="9">
        <f>BV554</f>
        <v>546</v>
      </c>
      <c r="AH33" s="5">
        <f t="shared" si="0"/>
        <v>16400</v>
      </c>
      <c r="AI33" s="5">
        <f t="shared" si="1"/>
        <v>11201200</v>
      </c>
      <c r="AL33" s="126" t="s">
        <v>456</v>
      </c>
      <c r="AM33" s="127" t="s">
        <v>48</v>
      </c>
      <c r="AN33" s="127" t="s">
        <v>392</v>
      </c>
      <c r="AO33" s="128" t="s">
        <v>111</v>
      </c>
      <c r="AP33" s="127" t="s">
        <v>329</v>
      </c>
      <c r="AQ33" s="128" t="s">
        <v>172</v>
      </c>
      <c r="AR33" s="127" t="s">
        <v>266</v>
      </c>
      <c r="AS33" s="127" t="s">
        <v>234</v>
      </c>
      <c r="AT33" s="127" t="s">
        <v>966</v>
      </c>
      <c r="AU33" s="127" t="s">
        <v>559</v>
      </c>
      <c r="AV33" s="128" t="s">
        <v>905</v>
      </c>
      <c r="AW33" s="127" t="s">
        <v>622</v>
      </c>
      <c r="AX33" s="128" t="s">
        <v>843</v>
      </c>
      <c r="AY33" s="127" t="s">
        <v>686</v>
      </c>
      <c r="AZ33" s="127" t="s">
        <v>779</v>
      </c>
      <c r="BA33" s="127" t="s">
        <v>748</v>
      </c>
      <c r="BB33" s="127" t="s">
        <v>72</v>
      </c>
      <c r="BC33" s="127" t="s">
        <v>478</v>
      </c>
      <c r="BD33" s="127" t="s">
        <v>134</v>
      </c>
      <c r="BE33" s="127" t="s">
        <v>416</v>
      </c>
      <c r="BF33" s="127" t="s">
        <v>195</v>
      </c>
      <c r="BG33" s="127" t="s">
        <v>353</v>
      </c>
      <c r="BH33" s="127" t="s">
        <v>258</v>
      </c>
      <c r="BI33" s="128" t="s">
        <v>1124</v>
      </c>
      <c r="BJ33" s="127" t="s">
        <v>551</v>
      </c>
      <c r="BK33" s="127" t="s">
        <v>958</v>
      </c>
      <c r="BL33" s="127" t="s">
        <v>614</v>
      </c>
      <c r="BM33" s="127" t="s">
        <v>897</v>
      </c>
      <c r="BN33" s="127" t="s">
        <v>678</v>
      </c>
      <c r="BO33" s="127" t="s">
        <v>835</v>
      </c>
      <c r="BP33" s="128" t="s">
        <v>740</v>
      </c>
      <c r="BQ33" s="129" t="s">
        <v>771</v>
      </c>
      <c r="BR33" s="45"/>
      <c r="BS33" s="42"/>
      <c r="BT33" s="50" t="s">
        <v>286</v>
      </c>
      <c r="BU33" s="51" t="s">
        <v>1014</v>
      </c>
      <c r="BV33" s="52">
        <f>K3+(24*K5)</f>
        <v>25</v>
      </c>
      <c r="BW33" s="42"/>
    </row>
    <row r="34" spans="1:75" x14ac:dyDescent="0.2">
      <c r="A34" s="1">
        <v>26</v>
      </c>
      <c r="B34" s="7">
        <f>BV125</f>
        <v>117</v>
      </c>
      <c r="C34" s="8">
        <f>BV494</f>
        <v>486</v>
      </c>
      <c r="D34" s="8">
        <f>BV992</f>
        <v>984</v>
      </c>
      <c r="E34" s="8">
        <f>BV591</f>
        <v>583</v>
      </c>
      <c r="F34" s="8">
        <f>BV883</f>
        <v>875</v>
      </c>
      <c r="G34" s="8">
        <f>BV772</f>
        <v>764</v>
      </c>
      <c r="H34" s="8">
        <f>BV210</f>
        <v>202</v>
      </c>
      <c r="I34" s="8">
        <f>BV353</f>
        <v>345</v>
      </c>
      <c r="J34" s="8">
        <f>BV471</f>
        <v>463</v>
      </c>
      <c r="K34" s="8">
        <f>BV104</f>
        <v>96</v>
      </c>
      <c r="L34" s="8">
        <f>BV630</f>
        <v>622</v>
      </c>
      <c r="M34" s="8">
        <f>BV1029</f>
        <v>1021</v>
      </c>
      <c r="N34" s="8">
        <f>BV729</f>
        <v>721</v>
      </c>
      <c r="O34" s="8">
        <f>BV842</f>
        <v>834</v>
      </c>
      <c r="P34" s="8">
        <f>BV380</f>
        <v>372</v>
      </c>
      <c r="Q34" s="8">
        <f>BV235</f>
        <v>227</v>
      </c>
      <c r="R34" s="8">
        <f>BV795</f>
        <v>787</v>
      </c>
      <c r="S34" s="8">
        <f>BV652</f>
        <v>644</v>
      </c>
      <c r="T34" s="8">
        <f>BV186</f>
        <v>178</v>
      </c>
      <c r="U34" s="8">
        <f>BV297</f>
        <v>289</v>
      </c>
      <c r="V34" s="8">
        <f>BV21</f>
        <v>13</v>
      </c>
      <c r="W34" s="8">
        <f>BV422</f>
        <v>414</v>
      </c>
      <c r="X34" s="8">
        <f>BV952</f>
        <v>944</v>
      </c>
      <c r="Y34" s="8">
        <f>BV583</f>
        <v>575</v>
      </c>
      <c r="Z34" s="8">
        <f>BV689</f>
        <v>681</v>
      </c>
      <c r="AA34" s="12">
        <f>BV834</f>
        <v>826</v>
      </c>
      <c r="AB34" s="97">
        <f>BV276</f>
        <v>268</v>
      </c>
      <c r="AC34" s="8">
        <f>BV163</f>
        <v>155</v>
      </c>
      <c r="AD34" s="8">
        <f>BV447</f>
        <v>439</v>
      </c>
      <c r="AE34" s="8">
        <f>BV48</f>
        <v>40</v>
      </c>
      <c r="AF34" s="8">
        <f>BV542</f>
        <v>534</v>
      </c>
      <c r="AG34" s="9">
        <f>BV909</f>
        <v>901</v>
      </c>
      <c r="AH34" s="5">
        <f t="shared" si="0"/>
        <v>16400</v>
      </c>
      <c r="AI34" s="5">
        <f t="shared" si="1"/>
        <v>11201200</v>
      </c>
      <c r="AL34" s="126" t="s">
        <v>459</v>
      </c>
      <c r="AM34" s="127" t="s">
        <v>51</v>
      </c>
      <c r="AN34" s="128" t="s">
        <v>395</v>
      </c>
      <c r="AO34" s="127" t="s">
        <v>114</v>
      </c>
      <c r="AP34" s="128" t="s">
        <v>332</v>
      </c>
      <c r="AQ34" s="127" t="s">
        <v>174</v>
      </c>
      <c r="AR34" s="127" t="s">
        <v>269</v>
      </c>
      <c r="AS34" s="127" t="s">
        <v>237</v>
      </c>
      <c r="AT34" s="127" t="s">
        <v>979</v>
      </c>
      <c r="AU34" s="127" t="s">
        <v>572</v>
      </c>
      <c r="AV34" s="127" t="s">
        <v>918</v>
      </c>
      <c r="AW34" s="128" t="s">
        <v>635</v>
      </c>
      <c r="AX34" s="127" t="s">
        <v>856</v>
      </c>
      <c r="AY34" s="128" t="s">
        <v>699</v>
      </c>
      <c r="AZ34" s="127" t="s">
        <v>792</v>
      </c>
      <c r="BA34" s="127" t="s">
        <v>761</v>
      </c>
      <c r="BB34" s="127" t="s">
        <v>59</v>
      </c>
      <c r="BC34" s="127" t="s">
        <v>467</v>
      </c>
      <c r="BD34" s="127" t="s">
        <v>121</v>
      </c>
      <c r="BE34" s="127" t="s">
        <v>403</v>
      </c>
      <c r="BF34" s="127" t="s">
        <v>182</v>
      </c>
      <c r="BG34" s="127" t="s">
        <v>340</v>
      </c>
      <c r="BH34" s="128" t="s">
        <v>245</v>
      </c>
      <c r="BI34" s="127" t="s">
        <v>277</v>
      </c>
      <c r="BJ34" s="127" t="s">
        <v>548</v>
      </c>
      <c r="BK34" s="127" t="s">
        <v>955</v>
      </c>
      <c r="BL34" s="127" t="s">
        <v>612</v>
      </c>
      <c r="BM34" s="127" t="s">
        <v>894</v>
      </c>
      <c r="BN34" s="127" t="s">
        <v>675</v>
      </c>
      <c r="BO34" s="127" t="s">
        <v>832</v>
      </c>
      <c r="BP34" s="127" t="s">
        <v>737</v>
      </c>
      <c r="BQ34" s="131" t="s">
        <v>1109</v>
      </c>
      <c r="BR34" s="45"/>
      <c r="BS34" s="42"/>
      <c r="BT34" s="50" t="s">
        <v>479</v>
      </c>
      <c r="BU34" s="51" t="s">
        <v>1014</v>
      </c>
      <c r="BV34" s="52">
        <f>K3+(25*K5)</f>
        <v>26</v>
      </c>
      <c r="BW34" s="42"/>
    </row>
    <row r="35" spans="1:75" x14ac:dyDescent="0.2">
      <c r="A35" s="1">
        <v>27</v>
      </c>
      <c r="B35" s="7">
        <f>BV561</f>
        <v>553</v>
      </c>
      <c r="C35" s="8">
        <f>BV962</f>
        <v>954</v>
      </c>
      <c r="D35" s="8">
        <f>BV404</f>
        <v>396</v>
      </c>
      <c r="E35" s="8">
        <f>BV35</f>
        <v>27</v>
      </c>
      <c r="F35" s="8">
        <f>BV319</f>
        <v>311</v>
      </c>
      <c r="G35" s="8">
        <f>BV176</f>
        <v>168</v>
      </c>
      <c r="H35" s="8">
        <f>BV670</f>
        <v>662</v>
      </c>
      <c r="I35" s="8">
        <f>BV781</f>
        <v>773</v>
      </c>
      <c r="J35" s="8">
        <f>BV923</f>
        <v>915</v>
      </c>
      <c r="K35" s="8">
        <f>BV524</f>
        <v>516</v>
      </c>
      <c r="L35" s="8">
        <f>BV58</f>
        <v>50</v>
      </c>
      <c r="M35" s="8">
        <f>BV425</f>
        <v>417</v>
      </c>
      <c r="N35" s="8">
        <f>BV149</f>
        <v>141</v>
      </c>
      <c r="O35" s="8">
        <f>BV294</f>
        <v>286</v>
      </c>
      <c r="P35" s="8">
        <f>BV824</f>
        <v>816</v>
      </c>
      <c r="Q35" s="8">
        <f>BV711</f>
        <v>703</v>
      </c>
      <c r="R35" s="8">
        <f>BV343</f>
        <v>335</v>
      </c>
      <c r="S35" s="8">
        <f>BV232</f>
        <v>224</v>
      </c>
      <c r="T35" s="8">
        <f>BV758</f>
        <v>750</v>
      </c>
      <c r="U35" s="8">
        <f>BV901</f>
        <v>893</v>
      </c>
      <c r="V35" s="8">
        <f>BV601</f>
        <v>593</v>
      </c>
      <c r="W35" s="8">
        <f>BV970</f>
        <v>962</v>
      </c>
      <c r="X35" s="8">
        <f>BV508</f>
        <v>500</v>
      </c>
      <c r="Y35" s="8">
        <f>BV107</f>
        <v>99</v>
      </c>
      <c r="Z35" s="8">
        <f>BV253</f>
        <v>245</v>
      </c>
      <c r="AA35" s="97">
        <f>BV366</f>
        <v>358</v>
      </c>
      <c r="AB35" s="12">
        <f>BV864</f>
        <v>856</v>
      </c>
      <c r="AC35" s="8">
        <f>BV719</f>
        <v>711</v>
      </c>
      <c r="AD35" s="8">
        <f>BV1011</f>
        <v>1003</v>
      </c>
      <c r="AE35" s="8">
        <f>BV644</f>
        <v>636</v>
      </c>
      <c r="AF35" s="8">
        <f>BV82</f>
        <v>74</v>
      </c>
      <c r="AG35" s="9">
        <f>BV481</f>
        <v>473</v>
      </c>
      <c r="AH35" s="5">
        <f t="shared" si="0"/>
        <v>16400</v>
      </c>
      <c r="AI35" s="5">
        <f t="shared" si="1"/>
        <v>11201200</v>
      </c>
      <c r="AJ35" s="2">
        <f t="shared" si="2"/>
        <v>8606720000</v>
      </c>
      <c r="AL35" s="126" t="s">
        <v>454</v>
      </c>
      <c r="AM35" s="128" t="s">
        <v>139</v>
      </c>
      <c r="AN35" s="127" t="s">
        <v>390</v>
      </c>
      <c r="AO35" s="127" t="s">
        <v>109</v>
      </c>
      <c r="AP35" s="127" t="s">
        <v>327</v>
      </c>
      <c r="AQ35" s="127" t="s">
        <v>170</v>
      </c>
      <c r="AR35" s="127" t="s">
        <v>264</v>
      </c>
      <c r="AS35" s="127" t="s">
        <v>232</v>
      </c>
      <c r="AT35" s="128" t="s">
        <v>1118</v>
      </c>
      <c r="AU35" s="127" t="s">
        <v>561</v>
      </c>
      <c r="AV35" s="127" t="s">
        <v>907</v>
      </c>
      <c r="AW35" s="127" t="s">
        <v>624</v>
      </c>
      <c r="AX35" s="127" t="s">
        <v>845</v>
      </c>
      <c r="AY35" s="127" t="s">
        <v>688</v>
      </c>
      <c r="AZ35" s="127" t="s">
        <v>781</v>
      </c>
      <c r="BA35" s="127" t="s">
        <v>750</v>
      </c>
      <c r="BB35" s="127" t="s">
        <v>70</v>
      </c>
      <c r="BC35" s="127" t="s">
        <v>476</v>
      </c>
      <c r="BD35" s="127" t="s">
        <v>132</v>
      </c>
      <c r="BE35" s="128" t="s">
        <v>414</v>
      </c>
      <c r="BF35" s="127" t="s">
        <v>193</v>
      </c>
      <c r="BG35" s="128" t="s">
        <v>351</v>
      </c>
      <c r="BH35" s="127" t="s">
        <v>256</v>
      </c>
      <c r="BI35" s="127" t="s">
        <v>6</v>
      </c>
      <c r="BJ35" s="127" t="s">
        <v>553</v>
      </c>
      <c r="BK35" s="127" t="s">
        <v>960</v>
      </c>
      <c r="BL35" s="128" t="s">
        <v>616</v>
      </c>
      <c r="BM35" s="127" t="s">
        <v>899</v>
      </c>
      <c r="BN35" s="128" t="s">
        <v>680</v>
      </c>
      <c r="BO35" s="127" t="s">
        <v>837</v>
      </c>
      <c r="BP35" s="127" t="s">
        <v>742</v>
      </c>
      <c r="BQ35" s="129" t="s">
        <v>773</v>
      </c>
      <c r="BR35" s="45"/>
      <c r="BS35" s="42"/>
      <c r="BT35" s="50" t="s">
        <v>109</v>
      </c>
      <c r="BU35" s="51" t="s">
        <v>1014</v>
      </c>
      <c r="BV35" s="52">
        <f>K3+(26*K5)</f>
        <v>27</v>
      </c>
      <c r="BW35" s="42"/>
    </row>
    <row r="36" spans="1:75" x14ac:dyDescent="0.2">
      <c r="A36" s="1">
        <v>28</v>
      </c>
      <c r="B36" s="7">
        <f>BV918</f>
        <v>910</v>
      </c>
      <c r="C36" s="8">
        <f>BV549</f>
        <v>541</v>
      </c>
      <c r="D36" s="8">
        <f>BV55</f>
        <v>47</v>
      </c>
      <c r="E36" s="8">
        <f>BV456</f>
        <v>448</v>
      </c>
      <c r="F36" s="8">
        <f>BV156</f>
        <v>148</v>
      </c>
      <c r="G36" s="8">
        <f>BV267</f>
        <v>259</v>
      </c>
      <c r="H36" s="8">
        <f>BV825</f>
        <v>817</v>
      </c>
      <c r="I36" s="8">
        <f>BV682</f>
        <v>674</v>
      </c>
      <c r="J36" s="8">
        <f>BV576</f>
        <v>568</v>
      </c>
      <c r="K36" s="8">
        <f>BV943</f>
        <v>935</v>
      </c>
      <c r="L36" s="8">
        <f>BV413</f>
        <v>405</v>
      </c>
      <c r="M36" s="8">
        <f>BV14</f>
        <v>6</v>
      </c>
      <c r="N36" s="8">
        <f>BV306</f>
        <v>298</v>
      </c>
      <c r="O36" s="8">
        <f>BV193</f>
        <v>185</v>
      </c>
      <c r="P36" s="8">
        <f>BV659</f>
        <v>651</v>
      </c>
      <c r="Q36" s="8">
        <f>BV804</f>
        <v>796</v>
      </c>
      <c r="R36" s="8">
        <f>BV244</f>
        <v>236</v>
      </c>
      <c r="S36" s="8">
        <f>BV387</f>
        <v>379</v>
      </c>
      <c r="T36" s="8">
        <f>BV849</f>
        <v>841</v>
      </c>
      <c r="U36" s="8">
        <f>BV738</f>
        <v>730</v>
      </c>
      <c r="V36" s="8">
        <f>BV1022</f>
        <v>1014</v>
      </c>
      <c r="W36" s="8">
        <f>BV621</f>
        <v>613</v>
      </c>
      <c r="X36" s="8">
        <f>BV95</f>
        <v>87</v>
      </c>
      <c r="Y36" s="8">
        <f>BV464</f>
        <v>456</v>
      </c>
      <c r="Z36" s="97">
        <f>BV346</f>
        <v>338</v>
      </c>
      <c r="AA36" s="8">
        <f>BV201</f>
        <v>193</v>
      </c>
      <c r="AB36" s="8">
        <f>BV763</f>
        <v>755</v>
      </c>
      <c r="AC36" s="12">
        <f>BV876</f>
        <v>868</v>
      </c>
      <c r="AD36" s="8">
        <f>BV600</f>
        <v>592</v>
      </c>
      <c r="AE36" s="8">
        <f>BV999</f>
        <v>991</v>
      </c>
      <c r="AF36" s="8">
        <f>BV501</f>
        <v>493</v>
      </c>
      <c r="AG36" s="9">
        <f>BV134</f>
        <v>126</v>
      </c>
      <c r="AH36" s="5">
        <f t="shared" si="0"/>
        <v>16400</v>
      </c>
      <c r="AI36" s="5">
        <f t="shared" si="1"/>
        <v>11201200</v>
      </c>
      <c r="AJ36" s="2">
        <f t="shared" si="2"/>
        <v>8606720000</v>
      </c>
      <c r="AL36" s="130" t="s">
        <v>1130</v>
      </c>
      <c r="AM36" s="127" t="s">
        <v>53</v>
      </c>
      <c r="AN36" s="127" t="s">
        <v>397</v>
      </c>
      <c r="AO36" s="127" t="s">
        <v>116</v>
      </c>
      <c r="AP36" s="127" t="s">
        <v>334</v>
      </c>
      <c r="AQ36" s="127" t="s">
        <v>176</v>
      </c>
      <c r="AR36" s="127" t="s">
        <v>271</v>
      </c>
      <c r="AS36" s="127" t="s">
        <v>239</v>
      </c>
      <c r="AT36" s="127" t="s">
        <v>977</v>
      </c>
      <c r="AU36" s="128" t="s">
        <v>570</v>
      </c>
      <c r="AV36" s="127" t="s">
        <v>916</v>
      </c>
      <c r="AW36" s="127" t="s">
        <v>633</v>
      </c>
      <c r="AX36" s="127" t="s">
        <v>854</v>
      </c>
      <c r="AY36" s="127" t="s">
        <v>697</v>
      </c>
      <c r="AZ36" s="127" t="s">
        <v>790</v>
      </c>
      <c r="BA36" s="127" t="s">
        <v>759</v>
      </c>
      <c r="BB36" s="127" t="s">
        <v>61</v>
      </c>
      <c r="BC36" s="127" t="s">
        <v>469</v>
      </c>
      <c r="BD36" s="128" t="s">
        <v>123</v>
      </c>
      <c r="BE36" s="127" t="s">
        <v>405</v>
      </c>
      <c r="BF36" s="128" t="s">
        <v>184</v>
      </c>
      <c r="BG36" s="127" t="s">
        <v>342</v>
      </c>
      <c r="BH36" s="127" t="s">
        <v>247</v>
      </c>
      <c r="BI36" s="127" t="s">
        <v>279</v>
      </c>
      <c r="BJ36" s="127" t="s">
        <v>546</v>
      </c>
      <c r="BK36" s="127" t="s">
        <v>954</v>
      </c>
      <c r="BL36" s="127" t="s">
        <v>610</v>
      </c>
      <c r="BM36" s="128" t="s">
        <v>892</v>
      </c>
      <c r="BN36" s="127" t="s">
        <v>673</v>
      </c>
      <c r="BO36" s="128" t="s">
        <v>830</v>
      </c>
      <c r="BP36" s="127" t="s">
        <v>735</v>
      </c>
      <c r="BQ36" s="129" t="s">
        <v>767</v>
      </c>
      <c r="BR36" s="45"/>
      <c r="BS36" s="42"/>
      <c r="BT36" s="50" t="s">
        <v>167</v>
      </c>
      <c r="BU36" s="51" t="s">
        <v>1014</v>
      </c>
      <c r="BV36" s="52">
        <f>K3+(27*K5)</f>
        <v>28</v>
      </c>
      <c r="BW36" s="42"/>
    </row>
    <row r="37" spans="1:75" x14ac:dyDescent="0.2">
      <c r="A37" s="1">
        <v>29</v>
      </c>
      <c r="B37" s="7">
        <f>BV603</f>
        <v>595</v>
      </c>
      <c r="C37" s="8">
        <f>BV972</f>
        <v>964</v>
      </c>
      <c r="D37" s="8">
        <f>BV506</f>
        <v>498</v>
      </c>
      <c r="E37" s="8">
        <f>BV105</f>
        <v>97</v>
      </c>
      <c r="F37" s="8">
        <f>BV341</f>
        <v>333</v>
      </c>
      <c r="G37" s="8">
        <f>BV230</f>
        <v>222</v>
      </c>
      <c r="H37" s="8">
        <f>BV760</f>
        <v>752</v>
      </c>
      <c r="I37" s="8">
        <f>BV903</f>
        <v>895</v>
      </c>
      <c r="J37" s="8">
        <f>BV1009</f>
        <v>1001</v>
      </c>
      <c r="K37" s="8">
        <f>BV642</f>
        <v>634</v>
      </c>
      <c r="L37" s="8">
        <f>BV84</f>
        <v>76</v>
      </c>
      <c r="M37" s="8">
        <f>BV483</f>
        <v>475</v>
      </c>
      <c r="N37" s="8">
        <f>BV255</f>
        <v>247</v>
      </c>
      <c r="O37" s="8">
        <f>BV368</f>
        <v>360</v>
      </c>
      <c r="P37" s="8">
        <f>BV862</f>
        <v>854</v>
      </c>
      <c r="Q37" s="8">
        <f>BV717</f>
        <v>709</v>
      </c>
      <c r="R37" s="8">
        <f>BV317</f>
        <v>309</v>
      </c>
      <c r="S37" s="8">
        <f>BV174</f>
        <v>166</v>
      </c>
      <c r="T37" s="8">
        <f>BV672</f>
        <v>664</v>
      </c>
      <c r="U37" s="8">
        <f>BV783</f>
        <v>775</v>
      </c>
      <c r="V37" s="8">
        <f>BV563</f>
        <v>555</v>
      </c>
      <c r="W37" s="8">
        <f>BV964</f>
        <v>956</v>
      </c>
      <c r="X37" s="8">
        <f>BV402</f>
        <v>394</v>
      </c>
      <c r="Y37" s="8">
        <f>BV33</f>
        <v>25</v>
      </c>
      <c r="Z37" s="8">
        <f>BV151</f>
        <v>143</v>
      </c>
      <c r="AA37" s="8">
        <f>BV296</f>
        <v>288</v>
      </c>
      <c r="AB37" s="8">
        <f>BV822</f>
        <v>814</v>
      </c>
      <c r="AC37" s="8">
        <f>BV709</f>
        <v>701</v>
      </c>
      <c r="AD37" s="12">
        <f>BV921</f>
        <v>913</v>
      </c>
      <c r="AE37" s="8">
        <f>BV522</f>
        <v>514</v>
      </c>
      <c r="AF37" s="8">
        <f>BV60</f>
        <v>52</v>
      </c>
      <c r="AG37" s="99">
        <f>BV427</f>
        <v>419</v>
      </c>
      <c r="AH37" s="5">
        <f t="shared" si="0"/>
        <v>16400</v>
      </c>
      <c r="AI37" s="5">
        <f t="shared" si="1"/>
        <v>11201200</v>
      </c>
      <c r="AJ37" s="2">
        <f t="shared" si="2"/>
        <v>8606720000</v>
      </c>
      <c r="AL37" s="126" t="s">
        <v>452</v>
      </c>
      <c r="AM37" s="128" t="s">
        <v>44</v>
      </c>
      <c r="AN37" s="127" t="s">
        <v>388</v>
      </c>
      <c r="AO37" s="127" t="s">
        <v>431</v>
      </c>
      <c r="AP37" s="127" t="s">
        <v>325</v>
      </c>
      <c r="AQ37" s="127" t="s">
        <v>168</v>
      </c>
      <c r="AR37" s="127" t="s">
        <v>262</v>
      </c>
      <c r="AS37" s="128" t="s">
        <v>230</v>
      </c>
      <c r="AT37" s="128" t="s">
        <v>970</v>
      </c>
      <c r="AU37" s="127" t="s">
        <v>563</v>
      </c>
      <c r="AV37" s="127" t="s">
        <v>909</v>
      </c>
      <c r="AW37" s="127" t="s">
        <v>626</v>
      </c>
      <c r="AX37" s="127" t="s">
        <v>847</v>
      </c>
      <c r="AY37" s="127" t="s">
        <v>690</v>
      </c>
      <c r="AZ37" s="128" t="s">
        <v>783</v>
      </c>
      <c r="BA37" s="127" t="s">
        <v>752</v>
      </c>
      <c r="BB37" s="127" t="s">
        <v>68</v>
      </c>
      <c r="BC37" s="127" t="s">
        <v>475</v>
      </c>
      <c r="BD37" s="127" t="s">
        <v>130</v>
      </c>
      <c r="BE37" s="127" t="s">
        <v>412</v>
      </c>
      <c r="BF37" s="127" t="s">
        <v>191</v>
      </c>
      <c r="BG37" s="128" t="s">
        <v>349</v>
      </c>
      <c r="BH37" s="127" t="s">
        <v>254</v>
      </c>
      <c r="BI37" s="127" t="s">
        <v>286</v>
      </c>
      <c r="BJ37" s="127" t="s">
        <v>555</v>
      </c>
      <c r="BK37" s="127" t="s">
        <v>962</v>
      </c>
      <c r="BL37" s="127" t="s">
        <v>618</v>
      </c>
      <c r="BM37" s="127" t="s">
        <v>901</v>
      </c>
      <c r="BN37" s="128" t="s">
        <v>1123</v>
      </c>
      <c r="BO37" s="127" t="s">
        <v>839</v>
      </c>
      <c r="BP37" s="127" t="s">
        <v>744</v>
      </c>
      <c r="BQ37" s="129" t="s">
        <v>775</v>
      </c>
      <c r="BR37" s="45"/>
      <c r="BS37" s="42"/>
      <c r="BT37" s="50" t="s">
        <v>864</v>
      </c>
      <c r="BU37" s="51" t="s">
        <v>1014</v>
      </c>
      <c r="BV37" s="52">
        <f>K3+(28*K5)</f>
        <v>29</v>
      </c>
      <c r="BW37" s="42"/>
    </row>
    <row r="38" spans="1:75" x14ac:dyDescent="0.2">
      <c r="A38" s="1">
        <v>30</v>
      </c>
      <c r="B38" s="7">
        <f>BV1024</f>
        <v>1016</v>
      </c>
      <c r="C38" s="8">
        <f>BV623</f>
        <v>615</v>
      </c>
      <c r="D38" s="8">
        <f>BV93</f>
        <v>85</v>
      </c>
      <c r="E38" s="8">
        <f>BV462</f>
        <v>454</v>
      </c>
      <c r="F38" s="8">
        <f>BV242</f>
        <v>234</v>
      </c>
      <c r="G38" s="8">
        <f>BV385</f>
        <v>377</v>
      </c>
      <c r="H38" s="8">
        <f>BV851</f>
        <v>843</v>
      </c>
      <c r="I38" s="8">
        <f>BV740</f>
        <v>732</v>
      </c>
      <c r="J38" s="8">
        <f>BV598</f>
        <v>590</v>
      </c>
      <c r="K38" s="8">
        <f>BV997</f>
        <v>989</v>
      </c>
      <c r="L38" s="8">
        <f>BV503</f>
        <v>495</v>
      </c>
      <c r="M38" s="8">
        <f>BV136</f>
        <v>128</v>
      </c>
      <c r="N38" s="8">
        <f>BV348</f>
        <v>340</v>
      </c>
      <c r="O38" s="8">
        <f>BV203</f>
        <v>195</v>
      </c>
      <c r="P38" s="8">
        <f>BV761</f>
        <v>753</v>
      </c>
      <c r="Q38" s="8">
        <f>BV874</f>
        <v>866</v>
      </c>
      <c r="R38" s="8">
        <f>BV154</f>
        <v>146</v>
      </c>
      <c r="S38" s="8">
        <f>BV265</f>
        <v>257</v>
      </c>
      <c r="T38" s="8">
        <f>BV827</f>
        <v>819</v>
      </c>
      <c r="U38" s="8">
        <f>BV684</f>
        <v>676</v>
      </c>
      <c r="V38" s="8">
        <f>BV920</f>
        <v>912</v>
      </c>
      <c r="W38" s="8">
        <f>BV551</f>
        <v>543</v>
      </c>
      <c r="X38" s="8">
        <f>BV53</f>
        <v>45</v>
      </c>
      <c r="Y38" s="8">
        <f>BV454</f>
        <v>446</v>
      </c>
      <c r="Z38" s="8">
        <f>BV308</f>
        <v>300</v>
      </c>
      <c r="AA38" s="8">
        <f>BV195</f>
        <v>187</v>
      </c>
      <c r="AB38" s="8">
        <f>BV657</f>
        <v>649</v>
      </c>
      <c r="AC38" s="8">
        <f>BV802</f>
        <v>794</v>
      </c>
      <c r="AD38" s="8">
        <f>BV574</f>
        <v>566</v>
      </c>
      <c r="AE38" s="12">
        <f>BV941</f>
        <v>933</v>
      </c>
      <c r="AF38" s="97">
        <f>BV415</f>
        <v>407</v>
      </c>
      <c r="AG38" s="9">
        <f>BV16</f>
        <v>8</v>
      </c>
      <c r="AH38" s="5">
        <f t="shared" si="0"/>
        <v>16400</v>
      </c>
      <c r="AI38" s="5">
        <f t="shared" si="1"/>
        <v>11201200</v>
      </c>
      <c r="AJ38" s="2">
        <f t="shared" si="2"/>
        <v>8606720000</v>
      </c>
      <c r="AL38" s="130" t="s">
        <v>463</v>
      </c>
      <c r="AM38" s="127" t="s">
        <v>55</v>
      </c>
      <c r="AN38" s="127" t="s">
        <v>399</v>
      </c>
      <c r="AO38" s="127" t="s">
        <v>118</v>
      </c>
      <c r="AP38" s="127" t="s">
        <v>492</v>
      </c>
      <c r="AQ38" s="127" t="s">
        <v>178</v>
      </c>
      <c r="AR38" s="128" t="s">
        <v>273</v>
      </c>
      <c r="AS38" s="127" t="s">
        <v>241</v>
      </c>
      <c r="AT38" s="127" t="s">
        <v>975</v>
      </c>
      <c r="AU38" s="128" t="s">
        <v>568</v>
      </c>
      <c r="AV38" s="127" t="s">
        <v>914</v>
      </c>
      <c r="AW38" s="127" t="s">
        <v>631</v>
      </c>
      <c r="AX38" s="127" t="s">
        <v>852</v>
      </c>
      <c r="AY38" s="127" t="s">
        <v>695</v>
      </c>
      <c r="AZ38" s="127" t="s">
        <v>788</v>
      </c>
      <c r="BA38" s="128" t="s">
        <v>757</v>
      </c>
      <c r="BB38" s="127" t="s">
        <v>63</v>
      </c>
      <c r="BC38" s="127" t="s">
        <v>471</v>
      </c>
      <c r="BD38" s="127" t="s">
        <v>125</v>
      </c>
      <c r="BE38" s="127" t="s">
        <v>407</v>
      </c>
      <c r="BF38" s="128" t="s">
        <v>1137</v>
      </c>
      <c r="BG38" s="127" t="s">
        <v>344</v>
      </c>
      <c r="BH38" s="127" t="s">
        <v>249</v>
      </c>
      <c r="BI38" s="127" t="s">
        <v>281</v>
      </c>
      <c r="BJ38" s="127" t="s">
        <v>544</v>
      </c>
      <c r="BK38" s="127" t="s">
        <v>953</v>
      </c>
      <c r="BL38" s="127" t="s">
        <v>608</v>
      </c>
      <c r="BM38" s="127" t="s">
        <v>890</v>
      </c>
      <c r="BN38" s="127" t="s">
        <v>671</v>
      </c>
      <c r="BO38" s="128" t="s">
        <v>828</v>
      </c>
      <c r="BP38" s="127" t="s">
        <v>733</v>
      </c>
      <c r="BQ38" s="129" t="s">
        <v>765</v>
      </c>
      <c r="BR38" s="45"/>
      <c r="BS38" s="42"/>
      <c r="BT38" s="50" t="s">
        <v>923</v>
      </c>
      <c r="BU38" s="51" t="s">
        <v>1014</v>
      </c>
      <c r="BV38" s="52">
        <f>K3+(29*K5)</f>
        <v>30</v>
      </c>
      <c r="BW38" s="42"/>
    </row>
    <row r="39" spans="1:75" x14ac:dyDescent="0.2">
      <c r="A39" s="1">
        <v>31</v>
      </c>
      <c r="B39" s="7">
        <f>BV436</f>
        <v>428</v>
      </c>
      <c r="C39" s="8">
        <f>BV67</f>
        <v>59</v>
      </c>
      <c r="D39" s="8">
        <f>BV529</f>
        <v>521</v>
      </c>
      <c r="E39" s="8">
        <f>BV930</f>
        <v>922</v>
      </c>
      <c r="F39" s="8">
        <f>BV702</f>
        <v>694</v>
      </c>
      <c r="G39" s="8">
        <f>BV813</f>
        <v>805</v>
      </c>
      <c r="H39" s="8">
        <f>BV287</f>
        <v>279</v>
      </c>
      <c r="I39" s="8">
        <f>BV144</f>
        <v>136</v>
      </c>
      <c r="J39" s="8">
        <f>BV26</f>
        <v>18</v>
      </c>
      <c r="K39" s="8">
        <f>BV393</f>
        <v>385</v>
      </c>
      <c r="L39" s="8">
        <f>BV955</f>
        <v>947</v>
      </c>
      <c r="M39" s="8">
        <f>BV556</f>
        <v>548</v>
      </c>
      <c r="N39" s="8">
        <f>BV792</f>
        <v>784</v>
      </c>
      <c r="O39" s="8">
        <f>BV679</f>
        <v>671</v>
      </c>
      <c r="P39" s="8">
        <f>BV181</f>
        <v>173</v>
      </c>
      <c r="Q39" s="8">
        <f>BV326</f>
        <v>318</v>
      </c>
      <c r="R39" s="8">
        <f>BV726</f>
        <v>718</v>
      </c>
      <c r="S39" s="8">
        <f>BV869</f>
        <v>861</v>
      </c>
      <c r="T39" s="8">
        <f>BV375</f>
        <v>367</v>
      </c>
      <c r="U39" s="8">
        <f>BV264</f>
        <v>256</v>
      </c>
      <c r="V39" s="8">
        <f>BV476</f>
        <v>468</v>
      </c>
      <c r="W39" s="8">
        <f>BV75</f>
        <v>67</v>
      </c>
      <c r="X39" s="8">
        <f>BV633</f>
        <v>625</v>
      </c>
      <c r="Y39" s="8">
        <f>BV1002</f>
        <v>994</v>
      </c>
      <c r="Z39" s="8">
        <f>BV896</f>
        <v>888</v>
      </c>
      <c r="AA39" s="8">
        <f>BV751</f>
        <v>743</v>
      </c>
      <c r="AB39" s="8">
        <f>BV221</f>
        <v>213</v>
      </c>
      <c r="AC39" s="8">
        <f>BV334</f>
        <v>326</v>
      </c>
      <c r="AD39" s="8">
        <f>BV114</f>
        <v>106</v>
      </c>
      <c r="AE39" s="97">
        <f>BV513</f>
        <v>505</v>
      </c>
      <c r="AF39" s="12">
        <f>BV979</f>
        <v>971</v>
      </c>
      <c r="AG39" s="9">
        <f>BV612</f>
        <v>604</v>
      </c>
      <c r="AH39" s="5">
        <f t="shared" si="0"/>
        <v>16400</v>
      </c>
      <c r="AI39" s="5">
        <f t="shared" si="1"/>
        <v>11201200</v>
      </c>
      <c r="AL39" s="126" t="s">
        <v>450</v>
      </c>
      <c r="AM39" s="127" t="s">
        <v>42</v>
      </c>
      <c r="AN39" s="127" t="s">
        <v>386</v>
      </c>
      <c r="AO39" s="128" t="s">
        <v>1142</v>
      </c>
      <c r="AP39" s="127" t="s">
        <v>323</v>
      </c>
      <c r="AQ39" s="127" t="s">
        <v>166</v>
      </c>
      <c r="AR39" s="127" t="s">
        <v>260</v>
      </c>
      <c r="AS39" s="127" t="s">
        <v>228</v>
      </c>
      <c r="AT39" s="127" t="s">
        <v>972</v>
      </c>
      <c r="AU39" s="127" t="s">
        <v>565</v>
      </c>
      <c r="AV39" s="128" t="s">
        <v>911</v>
      </c>
      <c r="AW39" s="127" t="s">
        <v>628</v>
      </c>
      <c r="AX39" s="127" t="s">
        <v>849</v>
      </c>
      <c r="AY39" s="127" t="s">
        <v>692</v>
      </c>
      <c r="AZ39" s="127" t="s">
        <v>785</v>
      </c>
      <c r="BA39" s="127" t="s">
        <v>754</v>
      </c>
      <c r="BB39" s="127" t="s">
        <v>66</v>
      </c>
      <c r="BC39" s="128" t="s">
        <v>474</v>
      </c>
      <c r="BD39" s="127" t="s">
        <v>128</v>
      </c>
      <c r="BE39" s="127" t="s">
        <v>410</v>
      </c>
      <c r="BF39" s="127" t="s">
        <v>189</v>
      </c>
      <c r="BG39" s="127" t="s">
        <v>347</v>
      </c>
      <c r="BH39" s="127" t="s">
        <v>252</v>
      </c>
      <c r="BI39" s="128" t="s">
        <v>284</v>
      </c>
      <c r="BJ39" s="128" t="s">
        <v>557</v>
      </c>
      <c r="BK39" s="127" t="s">
        <v>964</v>
      </c>
      <c r="BL39" s="127" t="s">
        <v>620</v>
      </c>
      <c r="BM39" s="127" t="s">
        <v>903</v>
      </c>
      <c r="BN39" s="127" t="s">
        <v>684</v>
      </c>
      <c r="BO39" s="127" t="s">
        <v>841</v>
      </c>
      <c r="BP39" s="128" t="s">
        <v>746</v>
      </c>
      <c r="BQ39" s="129" t="s">
        <v>777</v>
      </c>
      <c r="BR39" s="45"/>
      <c r="BS39" s="42"/>
      <c r="BT39" s="50" t="s">
        <v>535</v>
      </c>
      <c r="BU39" s="51" t="s">
        <v>1014</v>
      </c>
      <c r="BV39" s="52">
        <f>K3+(30*K5)</f>
        <v>31</v>
      </c>
      <c r="BW39" s="42"/>
    </row>
    <row r="40" spans="1:75" ht="13.5" thickBot="1" x14ac:dyDescent="0.25">
      <c r="A40" s="1">
        <v>32</v>
      </c>
      <c r="B40" s="81">
        <f>BV23</f>
        <v>15</v>
      </c>
      <c r="C40" s="10">
        <f>BV424</f>
        <v>416</v>
      </c>
      <c r="D40" s="10">
        <f>BV950</f>
        <v>942</v>
      </c>
      <c r="E40" s="10">
        <f>BV581</f>
        <v>573</v>
      </c>
      <c r="F40" s="10">
        <f>BV793</f>
        <v>785</v>
      </c>
      <c r="G40" s="10">
        <f>BV650</f>
        <v>642</v>
      </c>
      <c r="H40" s="10">
        <f>BV188</f>
        <v>180</v>
      </c>
      <c r="I40" s="10">
        <f>BV299</f>
        <v>291</v>
      </c>
      <c r="J40" s="10">
        <f>BV445</f>
        <v>437</v>
      </c>
      <c r="K40" s="10">
        <f>BV46</f>
        <v>38</v>
      </c>
      <c r="L40" s="10">
        <f>BV544</f>
        <v>536</v>
      </c>
      <c r="M40" s="10">
        <f>BV911</f>
        <v>903</v>
      </c>
      <c r="N40" s="10">
        <f>BV691</f>
        <v>683</v>
      </c>
      <c r="O40" s="10">
        <f>BV836</f>
        <v>828</v>
      </c>
      <c r="P40" s="10">
        <f>BV274</f>
        <v>266</v>
      </c>
      <c r="Q40" s="10">
        <f>BV161</f>
        <v>153</v>
      </c>
      <c r="R40" s="10">
        <f>BV881</f>
        <v>873</v>
      </c>
      <c r="S40" s="10">
        <f>BV770</f>
        <v>762</v>
      </c>
      <c r="T40" s="10">
        <f>BV212</f>
        <v>204</v>
      </c>
      <c r="U40" s="10">
        <f>BV355</f>
        <v>347</v>
      </c>
      <c r="V40" s="10">
        <f>BV127</f>
        <v>119</v>
      </c>
      <c r="W40" s="10">
        <f>BV496</f>
        <v>488</v>
      </c>
      <c r="X40" s="10">
        <f>BV990</f>
        <v>982</v>
      </c>
      <c r="Y40" s="10">
        <f>BV589</f>
        <v>581</v>
      </c>
      <c r="Z40" s="10">
        <f>BV731</f>
        <v>723</v>
      </c>
      <c r="AA40" s="10">
        <f>BV844</f>
        <v>836</v>
      </c>
      <c r="AB40" s="10">
        <f>BV378</f>
        <v>370</v>
      </c>
      <c r="AC40" s="10">
        <f>BV233</f>
        <v>225</v>
      </c>
      <c r="AD40" s="100">
        <f>BV469</f>
        <v>461</v>
      </c>
      <c r="AE40" s="10">
        <f>BV102</f>
        <v>94</v>
      </c>
      <c r="AF40" s="10">
        <f>BV632</f>
        <v>624</v>
      </c>
      <c r="AG40" s="13">
        <f>BV1031</f>
        <v>1023</v>
      </c>
      <c r="AH40" s="5">
        <f t="shared" si="0"/>
        <v>16400</v>
      </c>
      <c r="AI40" s="5">
        <f t="shared" si="1"/>
        <v>11201200</v>
      </c>
      <c r="AL40" s="132" t="s">
        <v>465</v>
      </c>
      <c r="AM40" s="133" t="s">
        <v>57</v>
      </c>
      <c r="AN40" s="134" t="s">
        <v>401</v>
      </c>
      <c r="AO40" s="133" t="s">
        <v>120</v>
      </c>
      <c r="AP40" s="133" t="s">
        <v>338</v>
      </c>
      <c r="AQ40" s="133" t="s">
        <v>180</v>
      </c>
      <c r="AR40" s="133" t="s">
        <v>275</v>
      </c>
      <c r="AS40" s="133" t="s">
        <v>243</v>
      </c>
      <c r="AT40" s="133" t="s">
        <v>973</v>
      </c>
      <c r="AU40" s="133" t="s">
        <v>566</v>
      </c>
      <c r="AV40" s="133" t="s">
        <v>912</v>
      </c>
      <c r="AW40" s="134" t="s">
        <v>1116</v>
      </c>
      <c r="AX40" s="133" t="s">
        <v>850</v>
      </c>
      <c r="AY40" s="133" t="s">
        <v>693</v>
      </c>
      <c r="AZ40" s="133" t="s">
        <v>786</v>
      </c>
      <c r="BA40" s="133" t="s">
        <v>755</v>
      </c>
      <c r="BB40" s="134" t="s">
        <v>1131</v>
      </c>
      <c r="BC40" s="133" t="s">
        <v>473</v>
      </c>
      <c r="BD40" s="133" t="s">
        <v>127</v>
      </c>
      <c r="BE40" s="133" t="s">
        <v>409</v>
      </c>
      <c r="BF40" s="133" t="s">
        <v>188</v>
      </c>
      <c r="BG40" s="133" t="s">
        <v>346</v>
      </c>
      <c r="BH40" s="134" t="s">
        <v>251</v>
      </c>
      <c r="BI40" s="133" t="s">
        <v>283</v>
      </c>
      <c r="BJ40" s="133" t="s">
        <v>542</v>
      </c>
      <c r="BK40" s="134" t="s">
        <v>951</v>
      </c>
      <c r="BL40" s="133" t="s">
        <v>606</v>
      </c>
      <c r="BM40" s="133" t="s">
        <v>888</v>
      </c>
      <c r="BN40" s="133" t="s">
        <v>669</v>
      </c>
      <c r="BO40" s="133" t="s">
        <v>826</v>
      </c>
      <c r="BP40" s="133" t="s">
        <v>731</v>
      </c>
      <c r="BQ40" s="135" t="s">
        <v>763</v>
      </c>
      <c r="BR40" s="45"/>
      <c r="BS40" s="42"/>
      <c r="BT40" s="50" t="s">
        <v>728</v>
      </c>
      <c r="BU40" s="51" t="s">
        <v>1014</v>
      </c>
      <c r="BV40" s="52">
        <f>K3+(31*K5)</f>
        <v>32</v>
      </c>
      <c r="BW40" s="42"/>
    </row>
    <row r="41" spans="1:75" x14ac:dyDescent="0.2">
      <c r="A41" s="3" t="s">
        <v>0</v>
      </c>
      <c r="B41" s="5">
        <f>SUM(B9:B40)</f>
        <v>16400</v>
      </c>
      <c r="C41" s="5">
        <f t="shared" ref="C41:Q41" si="3">SUM(C9:C40)</f>
        <v>16400</v>
      </c>
      <c r="D41" s="5">
        <f t="shared" si="3"/>
        <v>16400</v>
      </c>
      <c r="E41" s="5">
        <f t="shared" si="3"/>
        <v>16400</v>
      </c>
      <c r="F41" s="5">
        <f t="shared" si="3"/>
        <v>16400</v>
      </c>
      <c r="G41" s="5">
        <f t="shared" si="3"/>
        <v>16400</v>
      </c>
      <c r="H41" s="5">
        <f t="shared" si="3"/>
        <v>16400</v>
      </c>
      <c r="I41" s="5">
        <f t="shared" si="3"/>
        <v>16400</v>
      </c>
      <c r="J41" s="5">
        <f t="shared" si="3"/>
        <v>16400</v>
      </c>
      <c r="K41" s="5">
        <f t="shared" si="3"/>
        <v>16400</v>
      </c>
      <c r="L41" s="5">
        <f t="shared" si="3"/>
        <v>16400</v>
      </c>
      <c r="M41" s="5">
        <f t="shared" si="3"/>
        <v>16400</v>
      </c>
      <c r="N41" s="5">
        <f t="shared" si="3"/>
        <v>16400</v>
      </c>
      <c r="O41" s="5">
        <f t="shared" si="3"/>
        <v>16400</v>
      </c>
      <c r="P41" s="5">
        <f t="shared" si="3"/>
        <v>16400</v>
      </c>
      <c r="Q41" s="5">
        <f t="shared" si="3"/>
        <v>16400</v>
      </c>
      <c r="R41" s="5">
        <f t="shared" ref="R41:AG41" si="4">SUM(R9:R40)</f>
        <v>16400</v>
      </c>
      <c r="S41" s="5">
        <f t="shared" si="4"/>
        <v>16400</v>
      </c>
      <c r="T41" s="5">
        <f t="shared" si="4"/>
        <v>16400</v>
      </c>
      <c r="U41" s="5">
        <f t="shared" si="4"/>
        <v>16400</v>
      </c>
      <c r="V41" s="5">
        <f t="shared" si="4"/>
        <v>16400</v>
      </c>
      <c r="W41" s="5">
        <f t="shared" si="4"/>
        <v>16400</v>
      </c>
      <c r="X41" s="5">
        <f t="shared" si="4"/>
        <v>16400</v>
      </c>
      <c r="Y41" s="5">
        <f t="shared" si="4"/>
        <v>16400</v>
      </c>
      <c r="Z41" s="5">
        <f t="shared" si="4"/>
        <v>16400</v>
      </c>
      <c r="AA41" s="5">
        <f t="shared" si="4"/>
        <v>16400</v>
      </c>
      <c r="AB41" s="5">
        <f t="shared" si="4"/>
        <v>16400</v>
      </c>
      <c r="AC41" s="5">
        <f t="shared" si="4"/>
        <v>16400</v>
      </c>
      <c r="AD41" s="5">
        <f t="shared" si="4"/>
        <v>16400</v>
      </c>
      <c r="AE41" s="5">
        <f t="shared" si="4"/>
        <v>16400</v>
      </c>
      <c r="AF41" s="5">
        <f t="shared" si="4"/>
        <v>16400</v>
      </c>
      <c r="AG41" s="5">
        <f t="shared" si="4"/>
        <v>16400</v>
      </c>
      <c r="AH41" s="5"/>
      <c r="AI41" s="5"/>
      <c r="AK41" s="2" t="s">
        <v>5</v>
      </c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S41" s="42"/>
      <c r="BT41" s="50" t="s">
        <v>137</v>
      </c>
      <c r="BU41" s="51" t="s">
        <v>1014</v>
      </c>
      <c r="BV41" s="52">
        <f>K3+(32*K5)</f>
        <v>33</v>
      </c>
      <c r="BW41" s="42"/>
    </row>
    <row r="42" spans="1:75" x14ac:dyDescent="0.2">
      <c r="A42" s="3" t="s">
        <v>1</v>
      </c>
      <c r="B42" s="5">
        <f>SUMSQ(B9:B40)</f>
        <v>11201200</v>
      </c>
      <c r="C42" s="5">
        <f t="shared" ref="C42:Q42" si="5">SUMSQ(C9:C40)</f>
        <v>11201200</v>
      </c>
      <c r="D42" s="5">
        <f t="shared" si="5"/>
        <v>11201200</v>
      </c>
      <c r="E42" s="5">
        <f t="shared" si="5"/>
        <v>11201200</v>
      </c>
      <c r="F42" s="5">
        <f t="shared" si="5"/>
        <v>11201200</v>
      </c>
      <c r="G42" s="5">
        <f t="shared" si="5"/>
        <v>11201200</v>
      </c>
      <c r="H42" s="5">
        <f t="shared" si="5"/>
        <v>11201200</v>
      </c>
      <c r="I42" s="5">
        <f t="shared" si="5"/>
        <v>11201200</v>
      </c>
      <c r="J42" s="5">
        <f t="shared" si="5"/>
        <v>11201200</v>
      </c>
      <c r="K42" s="5">
        <f t="shared" si="5"/>
        <v>11201200</v>
      </c>
      <c r="L42" s="5">
        <f t="shared" si="5"/>
        <v>11201200</v>
      </c>
      <c r="M42" s="5">
        <f t="shared" si="5"/>
        <v>11201200</v>
      </c>
      <c r="N42" s="5">
        <f t="shared" si="5"/>
        <v>11201200</v>
      </c>
      <c r="O42" s="5">
        <f t="shared" si="5"/>
        <v>11201200</v>
      </c>
      <c r="P42" s="5">
        <f t="shared" si="5"/>
        <v>11201200</v>
      </c>
      <c r="Q42" s="5">
        <f t="shared" si="5"/>
        <v>11201200</v>
      </c>
      <c r="R42" s="5">
        <f t="shared" ref="R42:AG42" si="6">SUMSQ(R9:R40)</f>
        <v>11201200</v>
      </c>
      <c r="S42" s="5">
        <f t="shared" si="6"/>
        <v>11201200</v>
      </c>
      <c r="T42" s="5">
        <f t="shared" si="6"/>
        <v>11201200</v>
      </c>
      <c r="U42" s="5">
        <f t="shared" si="6"/>
        <v>11201200</v>
      </c>
      <c r="V42" s="5">
        <f t="shared" si="6"/>
        <v>11201200</v>
      </c>
      <c r="W42" s="5">
        <f t="shared" si="6"/>
        <v>11201200</v>
      </c>
      <c r="X42" s="5">
        <f t="shared" si="6"/>
        <v>11201200</v>
      </c>
      <c r="Y42" s="5">
        <f t="shared" si="6"/>
        <v>11201200</v>
      </c>
      <c r="Z42" s="5">
        <f t="shared" si="6"/>
        <v>11201200</v>
      </c>
      <c r="AA42" s="5">
        <f t="shared" si="6"/>
        <v>11201200</v>
      </c>
      <c r="AB42" s="5">
        <f t="shared" si="6"/>
        <v>11201200</v>
      </c>
      <c r="AC42" s="5">
        <f t="shared" si="6"/>
        <v>11201200</v>
      </c>
      <c r="AD42" s="5">
        <f t="shared" si="6"/>
        <v>11201200</v>
      </c>
      <c r="AE42" s="5">
        <f t="shared" si="6"/>
        <v>11201200</v>
      </c>
      <c r="AF42" s="5">
        <f t="shared" si="6"/>
        <v>11201200</v>
      </c>
      <c r="AG42" s="5">
        <f t="shared" si="6"/>
        <v>11201200</v>
      </c>
      <c r="AH42" s="5"/>
      <c r="AI42" s="5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6"/>
      <c r="BM42" s="136"/>
      <c r="BN42" s="136"/>
      <c r="BO42" s="136"/>
      <c r="BP42" s="136"/>
      <c r="BQ42" s="136"/>
      <c r="BS42" s="42"/>
      <c r="BT42" s="50" t="s">
        <v>78</v>
      </c>
      <c r="BU42" s="51" t="s">
        <v>1014</v>
      </c>
      <c r="BV42" s="52">
        <f>K3+(33*K5)</f>
        <v>34</v>
      </c>
      <c r="BW42" s="42"/>
    </row>
    <row r="43" spans="1:75" x14ac:dyDescent="0.2">
      <c r="A43" s="3"/>
      <c r="AH43" s="5" t="s">
        <v>5</v>
      </c>
      <c r="AI43" s="5"/>
      <c r="AK43" s="79" t="s">
        <v>1148</v>
      </c>
      <c r="AL43" s="137" t="s">
        <v>11</v>
      </c>
      <c r="AM43" s="137" t="s">
        <v>495</v>
      </c>
      <c r="AN43" s="137" t="s">
        <v>76</v>
      </c>
      <c r="AO43" s="137" t="s">
        <v>431</v>
      </c>
      <c r="AP43" s="137" t="s">
        <v>140</v>
      </c>
      <c r="AQ43" s="137" t="s">
        <v>365</v>
      </c>
      <c r="AR43" s="137" t="s">
        <v>203</v>
      </c>
      <c r="AS43" s="137" t="s">
        <v>300</v>
      </c>
      <c r="AT43" s="137" t="s">
        <v>227</v>
      </c>
      <c r="AU43" s="137" t="s">
        <v>307</v>
      </c>
      <c r="AV43" s="137" t="s">
        <v>163</v>
      </c>
      <c r="AW43" s="137" t="s">
        <v>372</v>
      </c>
      <c r="AX43" s="137" t="s">
        <v>101</v>
      </c>
      <c r="AY43" s="137" t="s">
        <v>438</v>
      </c>
      <c r="AZ43" s="137" t="s">
        <v>35</v>
      </c>
      <c r="BA43" s="137" t="s">
        <v>502</v>
      </c>
      <c r="BB43" s="137" t="s">
        <v>753</v>
      </c>
      <c r="BC43" s="137" t="s">
        <v>787</v>
      </c>
      <c r="BD43" s="137" t="s">
        <v>689</v>
      </c>
      <c r="BE43" s="137" t="s">
        <v>853</v>
      </c>
      <c r="BF43" s="137" t="s">
        <v>623</v>
      </c>
      <c r="BG43" s="137" t="s">
        <v>917</v>
      </c>
      <c r="BH43" s="137" t="s">
        <v>558</v>
      </c>
      <c r="BI43" s="137" t="s">
        <v>980</v>
      </c>
      <c r="BJ43" s="137" t="s">
        <v>551</v>
      </c>
      <c r="BK43" s="137" t="s">
        <v>955</v>
      </c>
      <c r="BL43" s="128" t="s">
        <v>616</v>
      </c>
      <c r="BM43" s="128" t="s">
        <v>892</v>
      </c>
      <c r="BN43" s="128" t="s">
        <v>1123</v>
      </c>
      <c r="BO43" s="128" t="s">
        <v>828</v>
      </c>
      <c r="BP43" s="128" t="s">
        <v>746</v>
      </c>
      <c r="BQ43" s="128" t="s">
        <v>763</v>
      </c>
      <c r="BR43" s="2" t="s">
        <v>5</v>
      </c>
      <c r="BS43" s="42"/>
      <c r="BT43" s="50" t="s">
        <v>511</v>
      </c>
      <c r="BU43" s="51" t="s">
        <v>1014</v>
      </c>
      <c r="BV43" s="52">
        <f>K3+(34*K5)</f>
        <v>35</v>
      </c>
      <c r="BW43" s="42"/>
    </row>
    <row r="44" spans="1:75" x14ac:dyDescent="0.2">
      <c r="A44" s="3" t="s">
        <v>3</v>
      </c>
      <c r="B44" s="2">
        <f>B9</f>
        <v>2</v>
      </c>
      <c r="C44" s="2">
        <f>C10</f>
        <v>54</v>
      </c>
      <c r="D44" s="2">
        <f>D11</f>
        <v>92</v>
      </c>
      <c r="E44" s="2">
        <f>E12</f>
        <v>112</v>
      </c>
      <c r="F44" s="2">
        <f>F13</f>
        <v>157</v>
      </c>
      <c r="G44" s="2">
        <f>G14</f>
        <v>169</v>
      </c>
      <c r="H44" s="2">
        <f>H15</f>
        <v>199</v>
      </c>
      <c r="I44" s="2">
        <f>I16</f>
        <v>243</v>
      </c>
      <c r="J44" s="2">
        <f>J17</f>
        <v>271</v>
      </c>
      <c r="K44" s="2">
        <f>K18</f>
        <v>315</v>
      </c>
      <c r="L44" s="2">
        <f>L19</f>
        <v>341</v>
      </c>
      <c r="M44" s="2">
        <f>M20</f>
        <v>353</v>
      </c>
      <c r="N44" s="2">
        <f>N21</f>
        <v>404</v>
      </c>
      <c r="O44" s="2">
        <f>O22</f>
        <v>424</v>
      </c>
      <c r="P44" s="2">
        <f>P23</f>
        <v>458</v>
      </c>
      <c r="Q44" s="2">
        <f>Q24</f>
        <v>510</v>
      </c>
      <c r="R44" s="2">
        <f>R25</f>
        <v>515</v>
      </c>
      <c r="S44" s="2">
        <f>S26</f>
        <v>567</v>
      </c>
      <c r="T44" s="2">
        <f>T27</f>
        <v>601</v>
      </c>
      <c r="U44" s="2">
        <f>U28</f>
        <v>621</v>
      </c>
      <c r="V44" s="2">
        <f>V29</f>
        <v>672</v>
      </c>
      <c r="W44" s="2">
        <f>W30</f>
        <v>684</v>
      </c>
      <c r="X44" s="2">
        <f>X31</f>
        <v>710</v>
      </c>
      <c r="Y44" s="2">
        <f>Y32</f>
        <v>754</v>
      </c>
      <c r="Z44" s="2">
        <f>Z33</f>
        <v>782</v>
      </c>
      <c r="AA44" s="2">
        <f>AA34</f>
        <v>826</v>
      </c>
      <c r="AB44" s="2">
        <f>AB35</f>
        <v>856</v>
      </c>
      <c r="AC44" s="2">
        <f>AC36</f>
        <v>868</v>
      </c>
      <c r="AD44" s="2">
        <f>AD37</f>
        <v>913</v>
      </c>
      <c r="AE44" s="2">
        <f>AE38</f>
        <v>933</v>
      </c>
      <c r="AF44" s="2">
        <f>AF39</f>
        <v>971</v>
      </c>
      <c r="AG44" s="2">
        <f>AG40</f>
        <v>1023</v>
      </c>
      <c r="AH44" s="5">
        <f t="shared" ref="AH44:AH47" si="7">SUM(B44:AG44)</f>
        <v>16400</v>
      </c>
      <c r="AI44" s="5">
        <f t="shared" ref="AI44:AI47" si="8">SUMSQ(B44:AG44)</f>
        <v>11201200</v>
      </c>
      <c r="AJ44" s="2">
        <f t="shared" ref="AJ44:AJ79" si="9">B44^3+C44^3+D44^3+E44^3+F44^3+G44^3+H44^3+I44^3+J44^3+K44^3+L44^3+M44^3+N44^3+O44^3+P44^3+Q44^3+R44^3+S44^3+T44^3+U44^3+V44^3+W44^3+X44^3+Y44^3+Z44^3+AA44^3+AB44^3+AC44^3+AD44^3+AE44^3+AF44^3+AG44^3</f>
        <v>8606720000</v>
      </c>
      <c r="AK44" s="79" t="s">
        <v>1149</v>
      </c>
      <c r="AL44" s="137" t="s">
        <v>465</v>
      </c>
      <c r="AM44" s="137" t="s">
        <v>42</v>
      </c>
      <c r="AN44" s="137" t="s">
        <v>399</v>
      </c>
      <c r="AO44" s="137" t="s">
        <v>431</v>
      </c>
      <c r="AP44" s="137" t="s">
        <v>334</v>
      </c>
      <c r="AQ44" s="137" t="s">
        <v>170</v>
      </c>
      <c r="AR44" s="137" t="s">
        <v>269</v>
      </c>
      <c r="AS44" s="137" t="s">
        <v>234</v>
      </c>
      <c r="AT44" s="137" t="s">
        <v>276</v>
      </c>
      <c r="AU44" s="137" t="s">
        <v>259</v>
      </c>
      <c r="AV44" s="137" t="s">
        <v>341</v>
      </c>
      <c r="AW44" s="137" t="s">
        <v>194</v>
      </c>
      <c r="AX44" s="137" t="s">
        <v>406</v>
      </c>
      <c r="AY44" s="137" t="s">
        <v>131</v>
      </c>
      <c r="AZ44" s="137" t="s">
        <v>472</v>
      </c>
      <c r="BA44" s="137" t="s">
        <v>67</v>
      </c>
      <c r="BB44" s="137" t="s">
        <v>819</v>
      </c>
      <c r="BC44" s="137" t="s">
        <v>722</v>
      </c>
      <c r="BD44" s="137" t="s">
        <v>883</v>
      </c>
      <c r="BE44" s="137" t="s">
        <v>657</v>
      </c>
      <c r="BF44" s="137" t="s">
        <v>948</v>
      </c>
      <c r="BG44" s="137" t="s">
        <v>592</v>
      </c>
      <c r="BH44" s="137" t="s">
        <v>1012</v>
      </c>
      <c r="BI44" s="137" t="s">
        <v>528</v>
      </c>
      <c r="BJ44" s="137" t="s">
        <v>987</v>
      </c>
      <c r="BK44" s="137" t="s">
        <v>521</v>
      </c>
      <c r="BL44" s="128" t="s">
        <v>924</v>
      </c>
      <c r="BM44" s="128" t="s">
        <v>585</v>
      </c>
      <c r="BN44" s="128" t="s">
        <v>1135</v>
      </c>
      <c r="BO44" s="128" t="s">
        <v>650</v>
      </c>
      <c r="BP44" s="128" t="s">
        <v>794</v>
      </c>
      <c r="BQ44" s="128" t="s">
        <v>715</v>
      </c>
      <c r="BS44" s="42"/>
      <c r="BT44" s="50" t="s">
        <v>317</v>
      </c>
      <c r="BU44" s="51" t="s">
        <v>1014</v>
      </c>
      <c r="BV44" s="52">
        <f>K3+(35*K5)</f>
        <v>36</v>
      </c>
      <c r="BW44" s="42"/>
    </row>
    <row r="45" spans="1:75" x14ac:dyDescent="0.2">
      <c r="A45" s="3" t="s">
        <v>4</v>
      </c>
      <c r="B45" s="2">
        <f>B40</f>
        <v>15</v>
      </c>
      <c r="C45" s="2">
        <f>C39</f>
        <v>59</v>
      </c>
      <c r="D45" s="2">
        <f>D38</f>
        <v>85</v>
      </c>
      <c r="E45" s="2">
        <f>E37</f>
        <v>97</v>
      </c>
      <c r="F45" s="2">
        <f>F36</f>
        <v>148</v>
      </c>
      <c r="G45" s="2">
        <f>G35</f>
        <v>168</v>
      </c>
      <c r="H45" s="2">
        <f>H34</f>
        <v>202</v>
      </c>
      <c r="I45" s="2">
        <f>I33</f>
        <v>254</v>
      </c>
      <c r="J45" s="2">
        <f>J32</f>
        <v>258</v>
      </c>
      <c r="K45" s="2">
        <f>K31</f>
        <v>310</v>
      </c>
      <c r="L45" s="2">
        <f>L30</f>
        <v>348</v>
      </c>
      <c r="M45" s="2">
        <f>M29</f>
        <v>368</v>
      </c>
      <c r="N45" s="2">
        <f>N28</f>
        <v>413</v>
      </c>
      <c r="O45" s="2">
        <f>O27</f>
        <v>425</v>
      </c>
      <c r="P45" s="2">
        <f>P26</f>
        <v>455</v>
      </c>
      <c r="Q45" s="2">
        <f>Q25</f>
        <v>499</v>
      </c>
      <c r="R45" s="2">
        <f>R24</f>
        <v>526</v>
      </c>
      <c r="S45" s="2">
        <f>S23</f>
        <v>570</v>
      </c>
      <c r="T45" s="2">
        <f>T22</f>
        <v>600</v>
      </c>
      <c r="U45" s="2">
        <f>U21</f>
        <v>612</v>
      </c>
      <c r="V45" s="2">
        <f>V20</f>
        <v>657</v>
      </c>
      <c r="W45" s="2">
        <f>W19</f>
        <v>677</v>
      </c>
      <c r="X45" s="2">
        <f>X18</f>
        <v>715</v>
      </c>
      <c r="Y45" s="2">
        <f>Y17</f>
        <v>767</v>
      </c>
      <c r="Z45" s="2">
        <f>Z16</f>
        <v>771</v>
      </c>
      <c r="AA45" s="2">
        <f>AA15</f>
        <v>823</v>
      </c>
      <c r="AB45" s="2">
        <f>AB14</f>
        <v>857</v>
      </c>
      <c r="AC45" s="2">
        <f>AC13</f>
        <v>877</v>
      </c>
      <c r="AD45" s="2">
        <f>AD12</f>
        <v>928</v>
      </c>
      <c r="AE45" s="2">
        <f>AE11</f>
        <v>940</v>
      </c>
      <c r="AF45" s="2">
        <f>AF10</f>
        <v>966</v>
      </c>
      <c r="AG45" s="2">
        <f>AG9</f>
        <v>1010</v>
      </c>
      <c r="AH45" s="5">
        <f t="shared" si="7"/>
        <v>16400</v>
      </c>
      <c r="AI45" s="5">
        <f t="shared" si="8"/>
        <v>11201200</v>
      </c>
      <c r="AJ45" s="2">
        <f t="shared" si="9"/>
        <v>8606720000</v>
      </c>
      <c r="AN45" s="91"/>
      <c r="AO45" s="91"/>
      <c r="AP45" s="91"/>
      <c r="BB45" s="91"/>
      <c r="BC45" s="91"/>
      <c r="BI45" s="91"/>
      <c r="BS45" s="42"/>
      <c r="BT45" s="50" t="s">
        <v>760</v>
      </c>
      <c r="BU45" s="51" t="s">
        <v>1014</v>
      </c>
      <c r="BV45" s="52">
        <f>K3+(36*K5)</f>
        <v>37</v>
      </c>
      <c r="BW45" s="42"/>
    </row>
    <row r="46" spans="1:75" x14ac:dyDescent="0.2">
      <c r="A46" s="3" t="s">
        <v>6</v>
      </c>
      <c r="B46" s="2">
        <f>B25</f>
        <v>357</v>
      </c>
      <c r="C46" s="2">
        <f>C26</f>
        <v>337</v>
      </c>
      <c r="D46" s="2">
        <f>D27</f>
        <v>319</v>
      </c>
      <c r="E46" s="2">
        <f>E28</f>
        <v>267</v>
      </c>
      <c r="F46" s="2">
        <f>F29</f>
        <v>506</v>
      </c>
      <c r="G46" s="2">
        <f>G30</f>
        <v>462</v>
      </c>
      <c r="H46" s="2">
        <f>H31</f>
        <v>420</v>
      </c>
      <c r="I46" s="2">
        <f>I32</f>
        <v>408</v>
      </c>
      <c r="J46" s="2">
        <f>J33</f>
        <v>108</v>
      </c>
      <c r="K46" s="2">
        <f>K34</f>
        <v>96</v>
      </c>
      <c r="L46" s="2">
        <f>L35</f>
        <v>50</v>
      </c>
      <c r="M46" s="2">
        <f>M36</f>
        <v>6</v>
      </c>
      <c r="N46" s="2">
        <f>N37</f>
        <v>247</v>
      </c>
      <c r="O46" s="2">
        <f>O38</f>
        <v>195</v>
      </c>
      <c r="P46" s="2">
        <f>P39</f>
        <v>173</v>
      </c>
      <c r="Q46" s="2">
        <f>Q40</f>
        <v>153</v>
      </c>
      <c r="R46" s="2">
        <f>R9</f>
        <v>872</v>
      </c>
      <c r="S46" s="2">
        <f>S10</f>
        <v>852</v>
      </c>
      <c r="T46" s="2">
        <f>T11</f>
        <v>830</v>
      </c>
      <c r="U46" s="2">
        <f>U12</f>
        <v>778</v>
      </c>
      <c r="V46" s="2">
        <f>V13</f>
        <v>1019</v>
      </c>
      <c r="W46" s="2">
        <f>W14</f>
        <v>975</v>
      </c>
      <c r="X46" s="2">
        <f>X15</f>
        <v>929</v>
      </c>
      <c r="Y46" s="2">
        <f>Y16</f>
        <v>917</v>
      </c>
      <c r="Z46" s="2">
        <f>Z17</f>
        <v>617</v>
      </c>
      <c r="AA46" s="2">
        <f>AA18</f>
        <v>605</v>
      </c>
      <c r="AB46" s="2">
        <f>AB19</f>
        <v>563</v>
      </c>
      <c r="AC46" s="2">
        <f>AC20</f>
        <v>519</v>
      </c>
      <c r="AD46" s="2">
        <f>AD21</f>
        <v>758</v>
      </c>
      <c r="AE46" s="2">
        <f>AE22</f>
        <v>706</v>
      </c>
      <c r="AF46" s="2">
        <f>AF23</f>
        <v>688</v>
      </c>
      <c r="AG46" s="2">
        <f>AG24</f>
        <v>668</v>
      </c>
      <c r="AH46" s="5">
        <f t="shared" si="7"/>
        <v>16400</v>
      </c>
      <c r="AI46" s="5">
        <f t="shared" si="8"/>
        <v>11201200</v>
      </c>
      <c r="AJ46" s="2">
        <f t="shared" si="9"/>
        <v>8606720000</v>
      </c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S46" s="42"/>
      <c r="BT46" s="50" t="s">
        <v>566</v>
      </c>
      <c r="BU46" s="51" t="s">
        <v>1014</v>
      </c>
      <c r="BV46" s="52">
        <f>K3+(37*K5)</f>
        <v>38</v>
      </c>
      <c r="BW46" s="42"/>
    </row>
    <row r="47" spans="1:75" x14ac:dyDescent="0.2">
      <c r="A47" s="3" t="s">
        <v>7</v>
      </c>
      <c r="B47" s="2">
        <f>B24</f>
        <v>364</v>
      </c>
      <c r="C47" s="2">
        <f>C23</f>
        <v>352</v>
      </c>
      <c r="D47" s="2">
        <f>D22</f>
        <v>306</v>
      </c>
      <c r="E47" s="2">
        <f>E21</f>
        <v>262</v>
      </c>
      <c r="F47" s="2">
        <f>F20</f>
        <v>503</v>
      </c>
      <c r="G47" s="2">
        <f>G19</f>
        <v>451</v>
      </c>
      <c r="H47" s="2">
        <f>H18</f>
        <v>429</v>
      </c>
      <c r="I47" s="2">
        <f>I17</f>
        <v>409</v>
      </c>
      <c r="J47" s="2">
        <f>J16</f>
        <v>101</v>
      </c>
      <c r="K47" s="2">
        <f>K15</f>
        <v>81</v>
      </c>
      <c r="L47" s="2">
        <f>L14</f>
        <v>63</v>
      </c>
      <c r="M47" s="2">
        <f>M13</f>
        <v>11</v>
      </c>
      <c r="N47" s="2">
        <f>N12</f>
        <v>250</v>
      </c>
      <c r="O47" s="2">
        <f>O11</f>
        <v>206</v>
      </c>
      <c r="P47" s="2">
        <f>P10</f>
        <v>164</v>
      </c>
      <c r="Q47" s="2">
        <f>Q9</f>
        <v>152</v>
      </c>
      <c r="R47" s="2">
        <f>R40</f>
        <v>873</v>
      </c>
      <c r="S47" s="2">
        <f>S39</f>
        <v>861</v>
      </c>
      <c r="T47" s="2">
        <f>T38</f>
        <v>819</v>
      </c>
      <c r="U47" s="2">
        <f>U37</f>
        <v>775</v>
      </c>
      <c r="V47" s="2">
        <f>V36</f>
        <v>1014</v>
      </c>
      <c r="W47" s="2">
        <f>W35</f>
        <v>962</v>
      </c>
      <c r="X47" s="2">
        <f>X34</f>
        <v>944</v>
      </c>
      <c r="Y47" s="2">
        <f>Y33</f>
        <v>924</v>
      </c>
      <c r="Z47" s="2">
        <f>Z32</f>
        <v>616</v>
      </c>
      <c r="AA47" s="2">
        <f>AA31</f>
        <v>596</v>
      </c>
      <c r="AB47" s="2">
        <f>AB30</f>
        <v>574</v>
      </c>
      <c r="AC47" s="2">
        <f>AC29</f>
        <v>522</v>
      </c>
      <c r="AD47" s="2">
        <f>AD28</f>
        <v>763</v>
      </c>
      <c r="AE47" s="2">
        <f>AE27</f>
        <v>719</v>
      </c>
      <c r="AF47" s="2">
        <f>AF26</f>
        <v>673</v>
      </c>
      <c r="AG47" s="2">
        <f>AG25</f>
        <v>661</v>
      </c>
      <c r="AH47" s="5">
        <f t="shared" si="7"/>
        <v>16400</v>
      </c>
      <c r="AI47" s="5">
        <f t="shared" si="8"/>
        <v>11201200</v>
      </c>
      <c r="AJ47" s="2">
        <f t="shared" si="9"/>
        <v>8606720000</v>
      </c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S47" s="42"/>
      <c r="BT47" s="50" t="s">
        <v>891</v>
      </c>
      <c r="BU47" s="51" t="s">
        <v>1014</v>
      </c>
      <c r="BV47" s="52">
        <f>K3+(38*K5)</f>
        <v>39</v>
      </c>
      <c r="BW47" s="42"/>
    </row>
    <row r="48" spans="1:75" x14ac:dyDescent="0.2"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S48" s="42"/>
      <c r="BT48" s="50" t="s">
        <v>832</v>
      </c>
      <c r="BU48" s="51" t="s">
        <v>1014</v>
      </c>
      <c r="BV48" s="52">
        <f>K3+(39*K5)</f>
        <v>40</v>
      </c>
      <c r="BW48" s="42"/>
    </row>
    <row r="49" spans="1:75" x14ac:dyDescent="0.2">
      <c r="BS49" s="42"/>
      <c r="BT49" s="50" t="s">
        <v>646</v>
      </c>
      <c r="BU49" s="51" t="s">
        <v>1014</v>
      </c>
      <c r="BV49" s="52">
        <f>K3+(40*K5)</f>
        <v>41</v>
      </c>
      <c r="BW49" s="42"/>
    </row>
    <row r="50" spans="1:75" ht="13.5" thickBot="1" x14ac:dyDescent="0.25">
      <c r="A50" s="1" t="s">
        <v>5</v>
      </c>
      <c r="B50" s="1" t="s">
        <v>1155</v>
      </c>
      <c r="M50" s="2" t="s">
        <v>5</v>
      </c>
      <c r="BA50" s="53" t="s">
        <v>1145</v>
      </c>
      <c r="BS50" s="42"/>
      <c r="BT50" s="50" t="s">
        <v>586</v>
      </c>
      <c r="BU50" s="51" t="s">
        <v>1014</v>
      </c>
      <c r="BV50" s="52">
        <f>K3+(41*K5)</f>
        <v>42</v>
      </c>
      <c r="BW50" s="42"/>
    </row>
    <row r="51" spans="1:75" x14ac:dyDescent="0.2">
      <c r="A51" s="1">
        <v>1</v>
      </c>
      <c r="B51" s="89">
        <f>BV11</f>
        <v>3</v>
      </c>
      <c r="C51" s="6">
        <f>BV412</f>
        <v>404</v>
      </c>
      <c r="D51" s="6">
        <f>BV938</f>
        <v>930</v>
      </c>
      <c r="E51" s="96">
        <f>BV569</f>
        <v>561</v>
      </c>
      <c r="F51" s="6">
        <f>BV805</f>
        <v>797</v>
      </c>
      <c r="G51" s="6">
        <f>BV662</f>
        <v>654</v>
      </c>
      <c r="H51" s="6">
        <f>BV200</f>
        <v>192</v>
      </c>
      <c r="I51" s="6">
        <f>BV311</f>
        <v>303</v>
      </c>
      <c r="J51" s="6">
        <f>BV449</f>
        <v>441</v>
      </c>
      <c r="K51" s="6">
        <f>BV50</f>
        <v>42</v>
      </c>
      <c r="L51" s="6">
        <f>BV548</f>
        <v>540</v>
      </c>
      <c r="M51" s="6">
        <f>BV915</f>
        <v>907</v>
      </c>
      <c r="N51" s="6">
        <f>BV687</f>
        <v>679</v>
      </c>
      <c r="O51" s="6">
        <f>BV832</f>
        <v>824</v>
      </c>
      <c r="P51" s="6">
        <f>BV270</f>
        <v>262</v>
      </c>
      <c r="Q51" s="6">
        <f>BV157</f>
        <v>149</v>
      </c>
      <c r="R51" s="6">
        <f>BV877</f>
        <v>869</v>
      </c>
      <c r="S51" s="6">
        <f>BV766</f>
        <v>758</v>
      </c>
      <c r="T51" s="6">
        <f>BV208</f>
        <v>200</v>
      </c>
      <c r="U51" s="6">
        <f>BV351</f>
        <v>343</v>
      </c>
      <c r="V51" s="6">
        <f>BV131</f>
        <v>123</v>
      </c>
      <c r="W51" s="6">
        <f>BV500</f>
        <v>492</v>
      </c>
      <c r="X51" s="6">
        <f>BV994</f>
        <v>986</v>
      </c>
      <c r="Y51" s="6">
        <f>BV593</f>
        <v>585</v>
      </c>
      <c r="Z51" s="6">
        <f>BV743</f>
        <v>735</v>
      </c>
      <c r="AA51" s="6">
        <f>BV856</f>
        <v>848</v>
      </c>
      <c r="AB51" s="6">
        <f>BV390</f>
        <v>382</v>
      </c>
      <c r="AC51" s="6">
        <f>BV245</f>
        <v>237</v>
      </c>
      <c r="AD51" s="6">
        <f>BV457</f>
        <v>449</v>
      </c>
      <c r="AE51" s="6">
        <f>BV90</f>
        <v>82</v>
      </c>
      <c r="AF51" s="6">
        <f>BV620</f>
        <v>612</v>
      </c>
      <c r="AG51" s="80">
        <f>BV1019</f>
        <v>1011</v>
      </c>
      <c r="AH51" s="5">
        <f>SUM(B51:AG51)</f>
        <v>16400</v>
      </c>
      <c r="AI51" s="5">
        <f>SUMSQ(B51:AG51)</f>
        <v>11201200</v>
      </c>
      <c r="AL51" s="139" t="s">
        <v>445</v>
      </c>
      <c r="AM51" s="140" t="s">
        <v>101</v>
      </c>
      <c r="AN51" s="141" t="s">
        <v>507</v>
      </c>
      <c r="AO51" s="140" t="s">
        <v>37</v>
      </c>
      <c r="AP51" s="140" t="s">
        <v>318</v>
      </c>
      <c r="AQ51" s="140" t="s">
        <v>223</v>
      </c>
      <c r="AR51" s="140" t="s">
        <v>381</v>
      </c>
      <c r="AS51" s="140" t="s">
        <v>161</v>
      </c>
      <c r="AT51" s="140" t="s">
        <v>932</v>
      </c>
      <c r="AU51" s="140" t="s">
        <v>586</v>
      </c>
      <c r="AV51" s="140" t="s">
        <v>993</v>
      </c>
      <c r="AW51" s="141" t="s">
        <v>1133</v>
      </c>
      <c r="AX51" s="140" t="s">
        <v>806</v>
      </c>
      <c r="AY51" s="140" t="s">
        <v>712</v>
      </c>
      <c r="AZ51" s="140" t="s">
        <v>869</v>
      </c>
      <c r="BA51" s="140" t="s">
        <v>649</v>
      </c>
      <c r="BB51" s="141" t="s">
        <v>77</v>
      </c>
      <c r="BC51" s="140" t="s">
        <v>421</v>
      </c>
      <c r="BD51" s="140" t="s">
        <v>14</v>
      </c>
      <c r="BE51" s="140" t="s">
        <v>483</v>
      </c>
      <c r="BF51" s="140" t="s">
        <v>200</v>
      </c>
      <c r="BG51" s="140" t="s">
        <v>294</v>
      </c>
      <c r="BH51" s="141" t="s">
        <v>139</v>
      </c>
      <c r="BI51" s="140" t="s">
        <v>358</v>
      </c>
      <c r="BJ51" s="140" t="s">
        <v>594</v>
      </c>
      <c r="BK51" s="141" t="s">
        <v>939</v>
      </c>
      <c r="BL51" s="140" t="s">
        <v>532</v>
      </c>
      <c r="BM51" s="140" t="s">
        <v>1001</v>
      </c>
      <c r="BN51" s="140" t="s">
        <v>720</v>
      </c>
      <c r="BO51" s="140" t="s">
        <v>814</v>
      </c>
      <c r="BP51" s="140" t="s">
        <v>657</v>
      </c>
      <c r="BQ51" s="142" t="s">
        <v>876</v>
      </c>
      <c r="BS51" s="42"/>
      <c r="BT51" s="50" t="s">
        <v>1004</v>
      </c>
      <c r="BU51" s="51" t="s">
        <v>1014</v>
      </c>
      <c r="BV51" s="52">
        <f>K3+(42*K5)</f>
        <v>43</v>
      </c>
      <c r="BW51" s="42"/>
    </row>
    <row r="52" spans="1:75" x14ac:dyDescent="0.2">
      <c r="A52" s="1">
        <v>2</v>
      </c>
      <c r="B52" s="7">
        <f>BV432</f>
        <v>424</v>
      </c>
      <c r="C52" s="14">
        <f>BV63</f>
        <v>55</v>
      </c>
      <c r="D52" s="97">
        <f>BV525</f>
        <v>517</v>
      </c>
      <c r="E52" s="8">
        <f>BV926</f>
        <v>918</v>
      </c>
      <c r="F52" s="8">
        <f>BV706</f>
        <v>698</v>
      </c>
      <c r="G52" s="8">
        <f>BV817</f>
        <v>809</v>
      </c>
      <c r="H52" s="8">
        <f>BV291</f>
        <v>283</v>
      </c>
      <c r="I52" s="8">
        <f>BV148</f>
        <v>140</v>
      </c>
      <c r="J52" s="8">
        <f>BV38</f>
        <v>30</v>
      </c>
      <c r="K52" s="8">
        <f>BV405</f>
        <v>397</v>
      </c>
      <c r="L52" s="8">
        <f>BV967</f>
        <v>959</v>
      </c>
      <c r="M52" s="8">
        <f>BV568</f>
        <v>560</v>
      </c>
      <c r="N52" s="8">
        <f>BV780</f>
        <v>772</v>
      </c>
      <c r="O52" s="8">
        <f>BV667</f>
        <v>659</v>
      </c>
      <c r="P52" s="8">
        <f>BV169</f>
        <v>161</v>
      </c>
      <c r="Q52" s="8">
        <f>BV314</f>
        <v>306</v>
      </c>
      <c r="R52" s="8">
        <f>BV714</f>
        <v>706</v>
      </c>
      <c r="S52" s="8">
        <f>BV857</f>
        <v>849</v>
      </c>
      <c r="T52" s="8">
        <f>BV363</f>
        <v>355</v>
      </c>
      <c r="U52" s="8">
        <f>BV252</f>
        <v>244</v>
      </c>
      <c r="V52" s="8">
        <f>BV488</f>
        <v>480</v>
      </c>
      <c r="W52" s="8">
        <f>BV87</f>
        <v>79</v>
      </c>
      <c r="X52" s="8">
        <f>BV645</f>
        <v>637</v>
      </c>
      <c r="Y52" s="8">
        <f>BV1014</f>
        <v>1006</v>
      </c>
      <c r="Z52" s="8">
        <f>BV900</f>
        <v>892</v>
      </c>
      <c r="AA52" s="8">
        <f>BV755</f>
        <v>747</v>
      </c>
      <c r="AB52" s="8">
        <f>BV225</f>
        <v>217</v>
      </c>
      <c r="AC52" s="8">
        <f>BV338</f>
        <v>330</v>
      </c>
      <c r="AD52" s="8">
        <f>BV110</f>
        <v>102</v>
      </c>
      <c r="AE52" s="8">
        <f>BV509</f>
        <v>501</v>
      </c>
      <c r="AF52" s="8">
        <f>BV975</f>
        <v>967</v>
      </c>
      <c r="AG52" s="9">
        <f>BV608</f>
        <v>600</v>
      </c>
      <c r="AH52" s="5">
        <f t="shared" ref="AH52:AH82" si="10">SUM(B52:AG52)</f>
        <v>16400</v>
      </c>
      <c r="AI52" s="5">
        <f t="shared" ref="AI52:AI82" si="11">SUMSQ(B52:AG52)</f>
        <v>11201200</v>
      </c>
      <c r="AL52" s="143" t="s">
        <v>438</v>
      </c>
      <c r="AM52" s="144" t="s">
        <v>94</v>
      </c>
      <c r="AN52" s="144" t="s">
        <v>500</v>
      </c>
      <c r="AO52" s="121" t="s">
        <v>1127</v>
      </c>
      <c r="AP52" s="144" t="s">
        <v>311</v>
      </c>
      <c r="AQ52" s="144" t="s">
        <v>216</v>
      </c>
      <c r="AR52" s="144" t="s">
        <v>374</v>
      </c>
      <c r="AS52" s="144" t="s">
        <v>155</v>
      </c>
      <c r="AT52" s="144" t="s">
        <v>923</v>
      </c>
      <c r="AU52" s="144" t="s">
        <v>577</v>
      </c>
      <c r="AV52" s="121" t="s">
        <v>984</v>
      </c>
      <c r="AW52" s="144" t="s">
        <v>515</v>
      </c>
      <c r="AX52" s="144" t="s">
        <v>797</v>
      </c>
      <c r="AY52" s="144" t="s">
        <v>704</v>
      </c>
      <c r="AZ52" s="144" t="s">
        <v>861</v>
      </c>
      <c r="BA52" s="144" t="s">
        <v>640</v>
      </c>
      <c r="BB52" s="144" t="s">
        <v>86</v>
      </c>
      <c r="BC52" s="121" t="s">
        <v>430</v>
      </c>
      <c r="BD52" s="144" t="s">
        <v>22</v>
      </c>
      <c r="BE52" s="144" t="s">
        <v>492</v>
      </c>
      <c r="BF52" s="144" t="s">
        <v>209</v>
      </c>
      <c r="BG52" s="144" t="s">
        <v>303</v>
      </c>
      <c r="BH52" s="144" t="s">
        <v>147</v>
      </c>
      <c r="BI52" s="121" t="s">
        <v>366</v>
      </c>
      <c r="BJ52" s="121" t="s">
        <v>601</v>
      </c>
      <c r="BK52" s="144" t="s">
        <v>946</v>
      </c>
      <c r="BL52" s="144" t="s">
        <v>538</v>
      </c>
      <c r="BM52" s="144" t="s">
        <v>1008</v>
      </c>
      <c r="BN52" s="144" t="s">
        <v>726</v>
      </c>
      <c r="BO52" s="144" t="s">
        <v>821</v>
      </c>
      <c r="BP52" s="121" t="s">
        <v>664</v>
      </c>
      <c r="BQ52" s="145" t="s">
        <v>883</v>
      </c>
      <c r="BR52" s="45"/>
      <c r="BS52" s="42"/>
      <c r="BT52" s="50" t="s">
        <v>812</v>
      </c>
      <c r="BU52" s="51" t="s">
        <v>1014</v>
      </c>
      <c r="BV52" s="52">
        <f>K3+(43*K5)</f>
        <v>44</v>
      </c>
      <c r="BW52" s="42"/>
    </row>
    <row r="53" spans="1:75" x14ac:dyDescent="0.2">
      <c r="A53" s="1">
        <v>3</v>
      </c>
      <c r="B53" s="7">
        <f>BV1028</f>
        <v>1020</v>
      </c>
      <c r="C53" s="97">
        <f>BV627</f>
        <v>619</v>
      </c>
      <c r="D53" s="14">
        <f>BV97</f>
        <v>89</v>
      </c>
      <c r="E53" s="8">
        <f>BV466</f>
        <v>458</v>
      </c>
      <c r="F53" s="8">
        <f>BV238</f>
        <v>230</v>
      </c>
      <c r="G53" s="8">
        <f>BV381</f>
        <v>373</v>
      </c>
      <c r="H53" s="8">
        <f>BV847</f>
        <v>839</v>
      </c>
      <c r="I53" s="8">
        <f>BV736</f>
        <v>728</v>
      </c>
      <c r="J53" s="8">
        <f>BV586</f>
        <v>578</v>
      </c>
      <c r="K53" s="8">
        <f>BV985</f>
        <v>977</v>
      </c>
      <c r="L53" s="8">
        <f>BV491</f>
        <v>483</v>
      </c>
      <c r="M53" s="8">
        <f>BV124</f>
        <v>116</v>
      </c>
      <c r="N53" s="8">
        <f>BV360</f>
        <v>352</v>
      </c>
      <c r="O53" s="8">
        <f>BV215</f>
        <v>207</v>
      </c>
      <c r="P53" s="8">
        <f>BV773</f>
        <v>765</v>
      </c>
      <c r="Q53" s="8">
        <f>BV886</f>
        <v>878</v>
      </c>
      <c r="R53" s="8">
        <f>BV166</f>
        <v>158</v>
      </c>
      <c r="S53" s="8">
        <f>BV277</f>
        <v>269</v>
      </c>
      <c r="T53" s="8">
        <f>BV839</f>
        <v>831</v>
      </c>
      <c r="U53" s="8">
        <f>BV696</f>
        <v>688</v>
      </c>
      <c r="V53" s="8">
        <f>BV908</f>
        <v>900</v>
      </c>
      <c r="W53" s="8">
        <f>BV539</f>
        <v>531</v>
      </c>
      <c r="X53" s="8">
        <f>BV41</f>
        <v>33</v>
      </c>
      <c r="Y53" s="8">
        <f>BV442</f>
        <v>434</v>
      </c>
      <c r="Z53" s="8">
        <f>BV304</f>
        <v>296</v>
      </c>
      <c r="AA53" s="8">
        <f>BV191</f>
        <v>183</v>
      </c>
      <c r="AB53" s="8">
        <f>BV653</f>
        <v>645</v>
      </c>
      <c r="AC53" s="8">
        <f>BV798</f>
        <v>790</v>
      </c>
      <c r="AD53" s="8">
        <f>BV578</f>
        <v>570</v>
      </c>
      <c r="AE53" s="8">
        <f>BV945</f>
        <v>937</v>
      </c>
      <c r="AF53" s="8">
        <f>BV419</f>
        <v>411</v>
      </c>
      <c r="AG53" s="9">
        <f>BV20</f>
        <v>12</v>
      </c>
      <c r="AH53" s="5">
        <f t="shared" si="10"/>
        <v>16400</v>
      </c>
      <c r="AI53" s="5">
        <f t="shared" si="11"/>
        <v>11201200</v>
      </c>
      <c r="AJ53" s="2">
        <f t="shared" si="9"/>
        <v>8606720000</v>
      </c>
      <c r="AL53" s="146" t="s">
        <v>443</v>
      </c>
      <c r="AM53" s="144" t="s">
        <v>99</v>
      </c>
      <c r="AN53" s="144" t="s">
        <v>505</v>
      </c>
      <c r="AO53" s="144" t="s">
        <v>35</v>
      </c>
      <c r="AP53" s="144" t="s">
        <v>316</v>
      </c>
      <c r="AQ53" s="144" t="s">
        <v>221</v>
      </c>
      <c r="AR53" s="121" t="s">
        <v>1016</v>
      </c>
      <c r="AS53" s="144" t="s">
        <v>159</v>
      </c>
      <c r="AT53" s="144" t="s">
        <v>1</v>
      </c>
      <c r="AU53" s="121" t="s">
        <v>588</v>
      </c>
      <c r="AV53" s="144" t="s">
        <v>995</v>
      </c>
      <c r="AW53" s="144" t="s">
        <v>526</v>
      </c>
      <c r="AX53" s="144" t="s">
        <v>808</v>
      </c>
      <c r="AY53" s="144" t="s">
        <v>714</v>
      </c>
      <c r="AZ53" s="144" t="s">
        <v>871</v>
      </c>
      <c r="BA53" s="121" t="s">
        <v>651</v>
      </c>
      <c r="BB53" s="144" t="s">
        <v>75</v>
      </c>
      <c r="BC53" s="144" t="s">
        <v>419</v>
      </c>
      <c r="BD53" s="144" t="s">
        <v>12</v>
      </c>
      <c r="BE53" s="144" t="s">
        <v>481</v>
      </c>
      <c r="BF53" s="121" t="s">
        <v>1111</v>
      </c>
      <c r="BG53" s="144" t="s">
        <v>292</v>
      </c>
      <c r="BH53" s="144" t="s">
        <v>337</v>
      </c>
      <c r="BI53" s="144" t="s">
        <v>356</v>
      </c>
      <c r="BJ53" s="144" t="s">
        <v>596</v>
      </c>
      <c r="BK53" s="144" t="s">
        <v>941</v>
      </c>
      <c r="BL53" s="144" t="s">
        <v>533</v>
      </c>
      <c r="BM53" s="144" t="s">
        <v>1003</v>
      </c>
      <c r="BN53" s="144" t="s">
        <v>722</v>
      </c>
      <c r="BO53" s="121" t="s">
        <v>816</v>
      </c>
      <c r="BP53" s="144" t="s">
        <v>659</v>
      </c>
      <c r="BQ53" s="145" t="s">
        <v>878</v>
      </c>
      <c r="BR53" s="45"/>
      <c r="BS53" s="42"/>
      <c r="BT53" s="50" t="s">
        <v>249</v>
      </c>
      <c r="BU53" s="51" t="s">
        <v>1014</v>
      </c>
      <c r="BV53" s="52">
        <f>K3+(44*K5)</f>
        <v>45</v>
      </c>
      <c r="BW53" s="42"/>
    </row>
    <row r="54" spans="1:75" x14ac:dyDescent="0.2">
      <c r="A54" s="1">
        <v>4</v>
      </c>
      <c r="B54" s="98">
        <f>BV615</f>
        <v>607</v>
      </c>
      <c r="C54" s="8">
        <f>BV984</f>
        <v>976</v>
      </c>
      <c r="D54" s="8">
        <f>BV518</f>
        <v>510</v>
      </c>
      <c r="E54" s="14">
        <f>BV117</f>
        <v>109</v>
      </c>
      <c r="F54" s="8">
        <f>BV329</f>
        <v>321</v>
      </c>
      <c r="G54" s="8">
        <f>BV218</f>
        <v>210</v>
      </c>
      <c r="H54" s="8">
        <f>BV748</f>
        <v>740</v>
      </c>
      <c r="I54" s="8">
        <f>BV891</f>
        <v>883</v>
      </c>
      <c r="J54" s="8">
        <f>BV1005</f>
        <v>997</v>
      </c>
      <c r="K54" s="8">
        <f>BV638</f>
        <v>630</v>
      </c>
      <c r="L54" s="8">
        <f>BV80</f>
        <v>72</v>
      </c>
      <c r="M54" s="8">
        <f>BV479</f>
        <v>471</v>
      </c>
      <c r="N54" s="8">
        <f>BV259</f>
        <v>251</v>
      </c>
      <c r="O54" s="8">
        <f>BV372</f>
        <v>364</v>
      </c>
      <c r="P54" s="8">
        <f>BV866</f>
        <v>858</v>
      </c>
      <c r="Q54" s="8">
        <f>BV721</f>
        <v>713</v>
      </c>
      <c r="R54" s="8">
        <f>BV321</f>
        <v>313</v>
      </c>
      <c r="S54" s="8">
        <f>BV178</f>
        <v>170</v>
      </c>
      <c r="T54" s="8">
        <f>BV676</f>
        <v>668</v>
      </c>
      <c r="U54" s="8">
        <f>BV787</f>
        <v>779</v>
      </c>
      <c r="V54" s="8">
        <f>BV559</f>
        <v>551</v>
      </c>
      <c r="W54" s="8">
        <f>BV960</f>
        <v>952</v>
      </c>
      <c r="X54" s="8">
        <f>BV398</f>
        <v>390</v>
      </c>
      <c r="Y54" s="8">
        <f>BV29</f>
        <v>21</v>
      </c>
      <c r="Z54" s="8">
        <f>BV139</f>
        <v>131</v>
      </c>
      <c r="AA54" s="8">
        <f>BV284</f>
        <v>276</v>
      </c>
      <c r="AB54" s="8">
        <f>BV810</f>
        <v>802</v>
      </c>
      <c r="AC54" s="8">
        <f>BV697</f>
        <v>689</v>
      </c>
      <c r="AD54" s="8">
        <f>BV933</f>
        <v>925</v>
      </c>
      <c r="AE54" s="8">
        <f>BV534</f>
        <v>526</v>
      </c>
      <c r="AF54" s="8">
        <f>BV72</f>
        <v>64</v>
      </c>
      <c r="AG54" s="9">
        <f>BV439</f>
        <v>431</v>
      </c>
      <c r="AH54" s="5">
        <f t="shared" si="10"/>
        <v>16400</v>
      </c>
      <c r="AI54" s="5">
        <f t="shared" si="11"/>
        <v>11201200</v>
      </c>
      <c r="AJ54" s="2">
        <f t="shared" si="9"/>
        <v>8606720000</v>
      </c>
      <c r="AL54" s="143" t="s">
        <v>440</v>
      </c>
      <c r="AM54" s="121" t="s">
        <v>96</v>
      </c>
      <c r="AN54" s="144" t="s">
        <v>502</v>
      </c>
      <c r="AO54" s="144" t="s">
        <v>32</v>
      </c>
      <c r="AP54" s="144" t="s">
        <v>313</v>
      </c>
      <c r="AQ54" s="144" t="s">
        <v>218</v>
      </c>
      <c r="AR54" s="144" t="s">
        <v>376</v>
      </c>
      <c r="AS54" s="121" t="s">
        <v>65</v>
      </c>
      <c r="AT54" s="121" t="s">
        <v>1084</v>
      </c>
      <c r="AU54" s="144" t="s">
        <v>575</v>
      </c>
      <c r="AV54" s="144" t="s">
        <v>982</v>
      </c>
      <c r="AW54" s="144" t="s">
        <v>513</v>
      </c>
      <c r="AX54" s="144" t="s">
        <v>795</v>
      </c>
      <c r="AY54" s="144" t="s">
        <v>702</v>
      </c>
      <c r="AZ54" s="121" t="s">
        <v>859</v>
      </c>
      <c r="BA54" s="144" t="s">
        <v>638</v>
      </c>
      <c r="BB54" s="144" t="s">
        <v>88</v>
      </c>
      <c r="BC54" s="144" t="s">
        <v>432</v>
      </c>
      <c r="BD54" s="144" t="s">
        <v>24</v>
      </c>
      <c r="BE54" s="144" t="s">
        <v>494</v>
      </c>
      <c r="BF54" s="144" t="s">
        <v>211</v>
      </c>
      <c r="BG54" s="121" t="s">
        <v>305</v>
      </c>
      <c r="BH54" s="144" t="s">
        <v>149</v>
      </c>
      <c r="BI54" s="144" t="s">
        <v>368</v>
      </c>
      <c r="BJ54" s="144" t="s">
        <v>599</v>
      </c>
      <c r="BK54" s="144" t="s">
        <v>944</v>
      </c>
      <c r="BL54" s="144" t="s">
        <v>536</v>
      </c>
      <c r="BM54" s="144" t="s">
        <v>1006</v>
      </c>
      <c r="BN54" s="121" t="s">
        <v>1140</v>
      </c>
      <c r="BO54" s="144" t="s">
        <v>819</v>
      </c>
      <c r="BP54" s="144" t="s">
        <v>662</v>
      </c>
      <c r="BQ54" s="145" t="s">
        <v>881</v>
      </c>
      <c r="BR54" s="45"/>
      <c r="BS54" s="42"/>
      <c r="BT54" s="50" t="s">
        <v>58</v>
      </c>
      <c r="BU54" s="51" t="s">
        <v>1014</v>
      </c>
      <c r="BV54" s="52">
        <f>K3+(45*K5)</f>
        <v>46</v>
      </c>
      <c r="BW54" s="42"/>
    </row>
    <row r="55" spans="1:75" x14ac:dyDescent="0.2">
      <c r="A55" s="1">
        <v>5</v>
      </c>
      <c r="B55" s="7">
        <f>BV906</f>
        <v>898</v>
      </c>
      <c r="C55" s="8">
        <f>BV537</f>
        <v>529</v>
      </c>
      <c r="D55" s="8">
        <f>BV43</f>
        <v>35</v>
      </c>
      <c r="E55" s="8">
        <f>BV444</f>
        <v>436</v>
      </c>
      <c r="F55" s="14">
        <f>BV168</f>
        <v>160</v>
      </c>
      <c r="G55" s="8">
        <f>BV279</f>
        <v>271</v>
      </c>
      <c r="H55" s="8">
        <f>BV837</f>
        <v>829</v>
      </c>
      <c r="I55" s="97">
        <f>BV694</f>
        <v>686</v>
      </c>
      <c r="J55" s="8">
        <f>BV580</f>
        <v>572</v>
      </c>
      <c r="K55" s="8">
        <f>BV947</f>
        <v>939</v>
      </c>
      <c r="L55" s="8">
        <f>BV417</f>
        <v>409</v>
      </c>
      <c r="M55" s="8">
        <f>BV18</f>
        <v>10</v>
      </c>
      <c r="N55" s="8">
        <f>BV302</f>
        <v>294</v>
      </c>
      <c r="O55" s="8">
        <f>BV189</f>
        <v>181</v>
      </c>
      <c r="P55" s="8">
        <f>BV655</f>
        <v>647</v>
      </c>
      <c r="Q55" s="8">
        <f>BV800</f>
        <v>792</v>
      </c>
      <c r="R55" s="8">
        <f>BV240</f>
        <v>232</v>
      </c>
      <c r="S55" s="8">
        <f>BV383</f>
        <v>375</v>
      </c>
      <c r="T55" s="8">
        <f>BV845</f>
        <v>837</v>
      </c>
      <c r="U55" s="8">
        <f>BV734</f>
        <v>726</v>
      </c>
      <c r="V55" s="8">
        <f>BV1026</f>
        <v>1018</v>
      </c>
      <c r="W55" s="8">
        <f>BV625</f>
        <v>617</v>
      </c>
      <c r="X55" s="8">
        <f>BV99</f>
        <v>91</v>
      </c>
      <c r="Y55" s="8">
        <f>BV468</f>
        <v>460</v>
      </c>
      <c r="Z55" s="8">
        <f>BV358</f>
        <v>350</v>
      </c>
      <c r="AA55" s="8">
        <f>BV213</f>
        <v>205</v>
      </c>
      <c r="AB55" s="8">
        <f>BV775</f>
        <v>767</v>
      </c>
      <c r="AC55" s="8">
        <f>BV888</f>
        <v>880</v>
      </c>
      <c r="AD55" s="8">
        <f>BV588</f>
        <v>580</v>
      </c>
      <c r="AE55" s="8">
        <f>BV987</f>
        <v>979</v>
      </c>
      <c r="AF55" s="8">
        <f>BV489</f>
        <v>481</v>
      </c>
      <c r="AG55" s="9">
        <f>BV122</f>
        <v>114</v>
      </c>
      <c r="AH55" s="5">
        <f t="shared" si="10"/>
        <v>16400</v>
      </c>
      <c r="AI55" s="5">
        <f t="shared" si="11"/>
        <v>11201200</v>
      </c>
      <c r="AJ55" s="2">
        <f t="shared" si="9"/>
        <v>8606720000</v>
      </c>
      <c r="AL55" s="146" t="s">
        <v>1112</v>
      </c>
      <c r="AM55" s="144" t="s">
        <v>105</v>
      </c>
      <c r="AN55" s="144" t="s">
        <v>511</v>
      </c>
      <c r="AO55" s="144" t="s">
        <v>41</v>
      </c>
      <c r="AP55" s="144" t="s">
        <v>322</v>
      </c>
      <c r="AQ55" s="144" t="s">
        <v>227</v>
      </c>
      <c r="AR55" s="144" t="s">
        <v>385</v>
      </c>
      <c r="AS55" s="144" t="s">
        <v>165</v>
      </c>
      <c r="AT55" s="144" t="s">
        <v>928</v>
      </c>
      <c r="AU55" s="121" t="s">
        <v>582</v>
      </c>
      <c r="AV55" s="144" t="s">
        <v>989</v>
      </c>
      <c r="AW55" s="144" t="s">
        <v>520</v>
      </c>
      <c r="AX55" s="144" t="s">
        <v>802</v>
      </c>
      <c r="AY55" s="144" t="s">
        <v>709</v>
      </c>
      <c r="AZ55" s="144" t="s">
        <v>866</v>
      </c>
      <c r="BA55" s="144" t="s">
        <v>645</v>
      </c>
      <c r="BB55" s="144" t="s">
        <v>81</v>
      </c>
      <c r="BC55" s="144" t="s">
        <v>425</v>
      </c>
      <c r="BD55" s="121" t="s">
        <v>17</v>
      </c>
      <c r="BE55" s="144" t="s">
        <v>487</v>
      </c>
      <c r="BF55" s="121" t="s">
        <v>204</v>
      </c>
      <c r="BG55" s="144" t="s">
        <v>298</v>
      </c>
      <c r="BH55" s="144" t="s">
        <v>142</v>
      </c>
      <c r="BI55" s="144" t="s">
        <v>362</v>
      </c>
      <c r="BJ55" s="144" t="s">
        <v>590</v>
      </c>
      <c r="BK55" s="144" t="s">
        <v>935</v>
      </c>
      <c r="BL55" s="144" t="s">
        <v>528</v>
      </c>
      <c r="BM55" s="121" t="s">
        <v>997</v>
      </c>
      <c r="BN55" s="144" t="s">
        <v>716</v>
      </c>
      <c r="BO55" s="121" t="s">
        <v>810</v>
      </c>
      <c r="BP55" s="144" t="s">
        <v>653</v>
      </c>
      <c r="BQ55" s="145" t="s">
        <v>873</v>
      </c>
      <c r="BR55" s="45"/>
      <c r="BS55" s="42"/>
      <c r="BT55" s="50" t="s">
        <v>397</v>
      </c>
      <c r="BU55" s="51" t="s">
        <v>1014</v>
      </c>
      <c r="BV55" s="52">
        <f>K3+(46*K5)</f>
        <v>47</v>
      </c>
      <c r="BW55" s="42"/>
    </row>
    <row r="56" spans="1:75" x14ac:dyDescent="0.2">
      <c r="A56" s="1">
        <v>6</v>
      </c>
      <c r="B56" s="7">
        <f>BV557</f>
        <v>549</v>
      </c>
      <c r="C56" s="8">
        <f>BV958</f>
        <v>950</v>
      </c>
      <c r="D56" s="8">
        <f>BV400</f>
        <v>392</v>
      </c>
      <c r="E56" s="8">
        <f>BV31</f>
        <v>23</v>
      </c>
      <c r="F56" s="8">
        <f>BV323</f>
        <v>315</v>
      </c>
      <c r="G56" s="14">
        <f>BV180</f>
        <v>172</v>
      </c>
      <c r="H56" s="97">
        <f>BV674</f>
        <v>666</v>
      </c>
      <c r="I56" s="8">
        <f>BV785</f>
        <v>777</v>
      </c>
      <c r="J56" s="8">
        <f>BV935</f>
        <v>927</v>
      </c>
      <c r="K56" s="8">
        <f>BV536</f>
        <v>528</v>
      </c>
      <c r="L56" s="8">
        <f>BV70</f>
        <v>62</v>
      </c>
      <c r="M56" s="8">
        <f>BV437</f>
        <v>429</v>
      </c>
      <c r="N56" s="8">
        <f>BV137</f>
        <v>129</v>
      </c>
      <c r="O56" s="8">
        <f>BV282</f>
        <v>274</v>
      </c>
      <c r="P56" s="8">
        <f>BV812</f>
        <v>804</v>
      </c>
      <c r="Q56" s="8">
        <f>BV699</f>
        <v>691</v>
      </c>
      <c r="R56" s="8">
        <f>BV331</f>
        <v>323</v>
      </c>
      <c r="S56" s="8">
        <f>BV220</f>
        <v>212</v>
      </c>
      <c r="T56" s="8">
        <f>BV746</f>
        <v>738</v>
      </c>
      <c r="U56" s="8">
        <f>BV889</f>
        <v>881</v>
      </c>
      <c r="V56" s="8">
        <f>BV613</f>
        <v>605</v>
      </c>
      <c r="W56" s="8">
        <f>BV982</f>
        <v>974</v>
      </c>
      <c r="X56" s="8">
        <f>BV520</f>
        <v>512</v>
      </c>
      <c r="Y56" s="8">
        <f>BV119</f>
        <v>111</v>
      </c>
      <c r="Z56" s="8">
        <f>BV257</f>
        <v>249</v>
      </c>
      <c r="AA56" s="8">
        <f>BV370</f>
        <v>362</v>
      </c>
      <c r="AB56" s="8">
        <f>BV868</f>
        <v>860</v>
      </c>
      <c r="AC56" s="8">
        <f>BV723</f>
        <v>715</v>
      </c>
      <c r="AD56" s="8">
        <f>BV1007</f>
        <v>999</v>
      </c>
      <c r="AE56" s="8">
        <f>BV640</f>
        <v>632</v>
      </c>
      <c r="AF56" s="8">
        <f>BV78</f>
        <v>70</v>
      </c>
      <c r="AG56" s="9">
        <f>BV477</f>
        <v>469</v>
      </c>
      <c r="AH56" s="5">
        <f t="shared" si="10"/>
        <v>16400</v>
      </c>
      <c r="AI56" s="5">
        <f t="shared" si="11"/>
        <v>11201200</v>
      </c>
      <c r="AJ56" s="2">
        <f t="shared" si="9"/>
        <v>8606720000</v>
      </c>
      <c r="AL56" s="143" t="s">
        <v>434</v>
      </c>
      <c r="AM56" s="121" t="s">
        <v>90</v>
      </c>
      <c r="AN56" s="144" t="s">
        <v>496</v>
      </c>
      <c r="AO56" s="144" t="s">
        <v>26</v>
      </c>
      <c r="AP56" s="144" t="s">
        <v>307</v>
      </c>
      <c r="AQ56" s="144" t="s">
        <v>213</v>
      </c>
      <c r="AR56" s="144" t="s">
        <v>370</v>
      </c>
      <c r="AS56" s="144" t="s">
        <v>151</v>
      </c>
      <c r="AT56" s="121" t="s">
        <v>1134</v>
      </c>
      <c r="AU56" s="144" t="s">
        <v>581</v>
      </c>
      <c r="AV56" s="144" t="s">
        <v>988</v>
      </c>
      <c r="AW56" s="144" t="s">
        <v>519</v>
      </c>
      <c r="AX56" s="144" t="s">
        <v>801</v>
      </c>
      <c r="AY56" s="144" t="s">
        <v>708</v>
      </c>
      <c r="AZ56" s="144" t="s">
        <v>865</v>
      </c>
      <c r="BA56" s="144" t="s">
        <v>644</v>
      </c>
      <c r="BB56" s="144" t="s">
        <v>82</v>
      </c>
      <c r="BC56" s="144" t="s">
        <v>426</v>
      </c>
      <c r="BD56" s="144" t="s">
        <v>18</v>
      </c>
      <c r="BE56" s="121" t="s">
        <v>488</v>
      </c>
      <c r="BF56" s="144" t="s">
        <v>205</v>
      </c>
      <c r="BG56" s="121" t="s">
        <v>299</v>
      </c>
      <c r="BH56" s="144" t="s">
        <v>143</v>
      </c>
      <c r="BI56" s="144" t="s">
        <v>363</v>
      </c>
      <c r="BJ56" s="144" t="s">
        <v>605</v>
      </c>
      <c r="BK56" s="144" t="s">
        <v>950</v>
      </c>
      <c r="BL56" s="121" t="s">
        <v>541</v>
      </c>
      <c r="BM56" s="144" t="s">
        <v>1012</v>
      </c>
      <c r="BN56" s="121" t="s">
        <v>730</v>
      </c>
      <c r="BO56" s="144" t="s">
        <v>825</v>
      </c>
      <c r="BP56" s="144" t="s">
        <v>668</v>
      </c>
      <c r="BQ56" s="145" t="s">
        <v>887</v>
      </c>
      <c r="BR56" s="45"/>
      <c r="BS56" s="42"/>
      <c r="BT56" s="50" t="s">
        <v>337</v>
      </c>
      <c r="BU56" s="51" t="s">
        <v>1014</v>
      </c>
      <c r="BV56" s="52">
        <f>K3+(47*K5)</f>
        <v>48</v>
      </c>
      <c r="BW56" s="42"/>
    </row>
    <row r="57" spans="1:75" x14ac:dyDescent="0.2">
      <c r="A57" s="1">
        <v>7</v>
      </c>
      <c r="B57" s="7">
        <f>BV129</f>
        <v>121</v>
      </c>
      <c r="C57" s="8">
        <f>BV498</f>
        <v>490</v>
      </c>
      <c r="D57" s="8">
        <f>BV996</f>
        <v>988</v>
      </c>
      <c r="E57" s="8">
        <f>BV595</f>
        <v>587</v>
      </c>
      <c r="F57" s="8">
        <f>BV879</f>
        <v>871</v>
      </c>
      <c r="G57" s="97">
        <f>BV768</f>
        <v>760</v>
      </c>
      <c r="H57" s="14">
        <f>BV206</f>
        <v>198</v>
      </c>
      <c r="I57" s="8">
        <f>BV349</f>
        <v>341</v>
      </c>
      <c r="J57" s="8">
        <f>BV459</f>
        <v>451</v>
      </c>
      <c r="K57" s="8">
        <f>BV92</f>
        <v>84</v>
      </c>
      <c r="L57" s="8">
        <f>BV618</f>
        <v>610</v>
      </c>
      <c r="M57" s="8">
        <f>BV1017</f>
        <v>1009</v>
      </c>
      <c r="N57" s="8">
        <f>BV741</f>
        <v>733</v>
      </c>
      <c r="O57" s="8">
        <f>BV854</f>
        <v>846</v>
      </c>
      <c r="P57" s="8">
        <f>BV392</f>
        <v>384</v>
      </c>
      <c r="Q57" s="8">
        <f>BV247</f>
        <v>239</v>
      </c>
      <c r="R57" s="8">
        <f>BV807</f>
        <v>799</v>
      </c>
      <c r="S57" s="8">
        <f>BV664</f>
        <v>656</v>
      </c>
      <c r="T57" s="8">
        <f>BV198</f>
        <v>190</v>
      </c>
      <c r="U57" s="8">
        <f>BV309</f>
        <v>301</v>
      </c>
      <c r="V57" s="8">
        <f>BV9</f>
        <v>1</v>
      </c>
      <c r="W57" s="8">
        <f>BV410</f>
        <v>402</v>
      </c>
      <c r="X57" s="8">
        <f>BV940</f>
        <v>932</v>
      </c>
      <c r="Y57" s="8">
        <f>BV571</f>
        <v>563</v>
      </c>
      <c r="Z57" s="8">
        <f>BV685</f>
        <v>677</v>
      </c>
      <c r="AA57" s="8">
        <f>BV830</f>
        <v>822</v>
      </c>
      <c r="AB57" s="8">
        <f>BV272</f>
        <v>264</v>
      </c>
      <c r="AC57" s="8">
        <f>BV159</f>
        <v>151</v>
      </c>
      <c r="AD57" s="8">
        <f>BV451</f>
        <v>443</v>
      </c>
      <c r="AE57" s="8">
        <f>BV52</f>
        <v>44</v>
      </c>
      <c r="AF57" s="8">
        <f>BV546</f>
        <v>538</v>
      </c>
      <c r="AG57" s="9">
        <f>BV913</f>
        <v>905</v>
      </c>
      <c r="AH57" s="5">
        <f t="shared" si="10"/>
        <v>16400</v>
      </c>
      <c r="AI57" s="5">
        <f t="shared" si="11"/>
        <v>11201200</v>
      </c>
      <c r="AL57" s="143" t="s">
        <v>447</v>
      </c>
      <c r="AM57" s="144" t="s">
        <v>103</v>
      </c>
      <c r="AN57" s="121" t="s">
        <v>509</v>
      </c>
      <c r="AO57" s="144" t="s">
        <v>39</v>
      </c>
      <c r="AP57" s="121" t="s">
        <v>320</v>
      </c>
      <c r="AQ57" s="144" t="s">
        <v>225</v>
      </c>
      <c r="AR57" s="144" t="s">
        <v>383</v>
      </c>
      <c r="AS57" s="144" t="s">
        <v>163</v>
      </c>
      <c r="AT57" s="144" t="s">
        <v>930</v>
      </c>
      <c r="AU57" s="144" t="s">
        <v>584</v>
      </c>
      <c r="AV57" s="144" t="s">
        <v>991</v>
      </c>
      <c r="AW57" s="121" t="s">
        <v>522</v>
      </c>
      <c r="AX57" s="144" t="s">
        <v>804</v>
      </c>
      <c r="AY57" s="121" t="s">
        <v>710</v>
      </c>
      <c r="AZ57" s="144" t="s">
        <v>868</v>
      </c>
      <c r="BA57" s="144" t="s">
        <v>647</v>
      </c>
      <c r="BB57" s="144" t="s">
        <v>79</v>
      </c>
      <c r="BC57" s="144" t="s">
        <v>423</v>
      </c>
      <c r="BD57" s="144" t="s">
        <v>15</v>
      </c>
      <c r="BE57" s="144" t="s">
        <v>485</v>
      </c>
      <c r="BF57" s="144" t="s">
        <v>202</v>
      </c>
      <c r="BG57" s="144" t="s">
        <v>296</v>
      </c>
      <c r="BH57" s="121" t="s">
        <v>141</v>
      </c>
      <c r="BI57" s="144" t="s">
        <v>360</v>
      </c>
      <c r="BJ57" s="144" t="s">
        <v>592</v>
      </c>
      <c r="BK57" s="144" t="s">
        <v>937</v>
      </c>
      <c r="BL57" s="144" t="s">
        <v>530</v>
      </c>
      <c r="BM57" s="144" t="s">
        <v>999</v>
      </c>
      <c r="BN57" s="144" t="s">
        <v>718</v>
      </c>
      <c r="BO57" s="144" t="s">
        <v>812</v>
      </c>
      <c r="BP57" s="144" t="s">
        <v>655</v>
      </c>
      <c r="BQ57" s="147" t="s">
        <v>1138</v>
      </c>
      <c r="BR57" s="45"/>
      <c r="BS57" s="42"/>
      <c r="BT57" s="50" t="s">
        <v>848</v>
      </c>
      <c r="BU57" s="51" t="s">
        <v>1014</v>
      </c>
      <c r="BV57" s="52">
        <f>K3+(48*K5)</f>
        <v>49</v>
      </c>
      <c r="BW57" s="42"/>
    </row>
    <row r="58" spans="1:75" x14ac:dyDescent="0.2">
      <c r="A58" s="1">
        <v>8</v>
      </c>
      <c r="B58" s="7">
        <f>BV486</f>
        <v>478</v>
      </c>
      <c r="C58" s="8">
        <f>BV85</f>
        <v>77</v>
      </c>
      <c r="D58" s="8">
        <f>BV647</f>
        <v>639</v>
      </c>
      <c r="E58" s="8">
        <f>BV1016</f>
        <v>1008</v>
      </c>
      <c r="F58" s="97">
        <f>BV716</f>
        <v>708</v>
      </c>
      <c r="G58" s="8">
        <f>BV859</f>
        <v>851</v>
      </c>
      <c r="H58" s="8">
        <f>BV361</f>
        <v>353</v>
      </c>
      <c r="I58" s="14">
        <f>BV250</f>
        <v>242</v>
      </c>
      <c r="J58" s="8">
        <f>BV112</f>
        <v>104</v>
      </c>
      <c r="K58" s="8">
        <f>BV511</f>
        <v>503</v>
      </c>
      <c r="L58" s="8">
        <f>BV973</f>
        <v>965</v>
      </c>
      <c r="M58" s="8">
        <f>BV606</f>
        <v>598</v>
      </c>
      <c r="N58" s="8">
        <f>BV898</f>
        <v>890</v>
      </c>
      <c r="O58" s="8">
        <f>BV753</f>
        <v>745</v>
      </c>
      <c r="P58" s="8">
        <f>BV227</f>
        <v>219</v>
      </c>
      <c r="Q58" s="8">
        <f>BV340</f>
        <v>332</v>
      </c>
      <c r="R58" s="8">
        <f>BV708</f>
        <v>700</v>
      </c>
      <c r="S58" s="8">
        <f>BV819</f>
        <v>811</v>
      </c>
      <c r="T58" s="8">
        <f>BV289</f>
        <v>281</v>
      </c>
      <c r="U58" s="8">
        <f>BV146</f>
        <v>138</v>
      </c>
      <c r="V58" s="8">
        <f>BV430</f>
        <v>422</v>
      </c>
      <c r="W58" s="8">
        <f>BV61</f>
        <v>53</v>
      </c>
      <c r="X58" s="8">
        <f>BV527</f>
        <v>519</v>
      </c>
      <c r="Y58" s="8">
        <f>BV928</f>
        <v>920</v>
      </c>
      <c r="Z58" s="8">
        <f>BV778</f>
        <v>770</v>
      </c>
      <c r="AA58" s="8">
        <f>BV665</f>
        <v>657</v>
      </c>
      <c r="AB58" s="8">
        <f>BV171</f>
        <v>163</v>
      </c>
      <c r="AC58" s="8">
        <f>BV316</f>
        <v>308</v>
      </c>
      <c r="AD58" s="8">
        <f>BV40</f>
        <v>32</v>
      </c>
      <c r="AE58" s="8">
        <f>BV407</f>
        <v>399</v>
      </c>
      <c r="AF58" s="8">
        <f>BV965</f>
        <v>957</v>
      </c>
      <c r="AG58" s="9">
        <f>BV566</f>
        <v>558</v>
      </c>
      <c r="AH58" s="5">
        <f t="shared" si="10"/>
        <v>16400</v>
      </c>
      <c r="AI58" s="5">
        <f t="shared" si="11"/>
        <v>11201200</v>
      </c>
      <c r="AL58" s="143" t="s">
        <v>436</v>
      </c>
      <c r="AM58" s="144" t="s">
        <v>92</v>
      </c>
      <c r="AN58" s="144" t="s">
        <v>498</v>
      </c>
      <c r="AO58" s="121" t="s">
        <v>28</v>
      </c>
      <c r="AP58" s="144" t="s">
        <v>309</v>
      </c>
      <c r="AQ58" s="121" t="s">
        <v>214</v>
      </c>
      <c r="AR58" s="144" t="s">
        <v>372</v>
      </c>
      <c r="AS58" s="144" t="s">
        <v>153</v>
      </c>
      <c r="AT58" s="144" t="s">
        <v>925</v>
      </c>
      <c r="AU58" s="144" t="s">
        <v>579</v>
      </c>
      <c r="AV58" s="121" t="s">
        <v>986</v>
      </c>
      <c r="AW58" s="144" t="s">
        <v>517</v>
      </c>
      <c r="AX58" s="121" t="s">
        <v>799</v>
      </c>
      <c r="AY58" s="144" t="s">
        <v>706</v>
      </c>
      <c r="AZ58" s="144" t="s">
        <v>863</v>
      </c>
      <c r="BA58" s="144" t="s">
        <v>642</v>
      </c>
      <c r="BB58" s="144" t="s">
        <v>84</v>
      </c>
      <c r="BC58" s="144" t="s">
        <v>428</v>
      </c>
      <c r="BD58" s="144" t="s">
        <v>20</v>
      </c>
      <c r="BE58" s="144" t="s">
        <v>490</v>
      </c>
      <c r="BF58" s="144" t="s">
        <v>207</v>
      </c>
      <c r="BG58" s="144" t="s">
        <v>301</v>
      </c>
      <c r="BH58" s="144" t="s">
        <v>145</v>
      </c>
      <c r="BI58" s="121" t="s">
        <v>1128</v>
      </c>
      <c r="BJ58" s="144" t="s">
        <v>603</v>
      </c>
      <c r="BK58" s="144" t="s">
        <v>948</v>
      </c>
      <c r="BL58" s="144" t="s">
        <v>539</v>
      </c>
      <c r="BM58" s="144" t="s">
        <v>1010</v>
      </c>
      <c r="BN58" s="144" t="s">
        <v>728</v>
      </c>
      <c r="BO58" s="144" t="s">
        <v>823</v>
      </c>
      <c r="BP58" s="121" t="s">
        <v>666</v>
      </c>
      <c r="BQ58" s="145" t="s">
        <v>885</v>
      </c>
      <c r="BR58" s="45"/>
      <c r="BS58" s="42"/>
      <c r="BT58" s="50" t="s">
        <v>907</v>
      </c>
      <c r="BU58" s="51" t="s">
        <v>1014</v>
      </c>
      <c r="BV58" s="52">
        <f>K3+(49*K5)</f>
        <v>50</v>
      </c>
      <c r="BW58" s="42"/>
    </row>
    <row r="59" spans="1:75" x14ac:dyDescent="0.2">
      <c r="A59" s="1">
        <v>9</v>
      </c>
      <c r="B59" s="7">
        <f>BV192</f>
        <v>184</v>
      </c>
      <c r="C59" s="8">
        <f>BV303</f>
        <v>295</v>
      </c>
      <c r="D59" s="8">
        <f>BV797</f>
        <v>789</v>
      </c>
      <c r="E59" s="8">
        <f>BV654</f>
        <v>646</v>
      </c>
      <c r="F59" s="8">
        <f>BV946</f>
        <v>938</v>
      </c>
      <c r="G59" s="8">
        <f>BV577</f>
        <v>569</v>
      </c>
      <c r="H59" s="8">
        <f>BV19</f>
        <v>11</v>
      </c>
      <c r="I59" s="8">
        <f>BV420</f>
        <v>412</v>
      </c>
      <c r="J59" s="14">
        <f>BV278</f>
        <v>270</v>
      </c>
      <c r="K59" s="8">
        <f>BV165</f>
        <v>157</v>
      </c>
      <c r="L59" s="8">
        <f>BV695</f>
        <v>687</v>
      </c>
      <c r="M59" s="97">
        <f>BV840</f>
        <v>832</v>
      </c>
      <c r="N59" s="8">
        <f>BV540</f>
        <v>532</v>
      </c>
      <c r="O59" s="8">
        <f>BV907</f>
        <v>899</v>
      </c>
      <c r="P59" s="8">
        <f>BV441</f>
        <v>433</v>
      </c>
      <c r="Q59" s="8">
        <f>BV42</f>
        <v>34</v>
      </c>
      <c r="R59" s="8">
        <f>BV986</f>
        <v>978</v>
      </c>
      <c r="S59" s="8">
        <f>BV585</f>
        <v>577</v>
      </c>
      <c r="T59" s="8">
        <f>BV123</f>
        <v>115</v>
      </c>
      <c r="U59" s="8">
        <f>BV492</f>
        <v>484</v>
      </c>
      <c r="V59" s="8">
        <f>BV216</f>
        <v>208</v>
      </c>
      <c r="W59" s="8">
        <f>BV359</f>
        <v>351</v>
      </c>
      <c r="X59" s="8">
        <f>BV885</f>
        <v>877</v>
      </c>
      <c r="Y59" s="8">
        <f>BV774</f>
        <v>766</v>
      </c>
      <c r="Z59" s="8">
        <f>BV628</f>
        <v>620</v>
      </c>
      <c r="AA59" s="8">
        <f>BV1027</f>
        <v>1019</v>
      </c>
      <c r="AB59" s="8">
        <f>BV465</f>
        <v>457</v>
      </c>
      <c r="AC59" s="8">
        <f>BV98</f>
        <v>90</v>
      </c>
      <c r="AD59" s="8">
        <f>BV382</f>
        <v>374</v>
      </c>
      <c r="AE59" s="8">
        <f>BV237</f>
        <v>229</v>
      </c>
      <c r="AF59" s="8">
        <f>BV735</f>
        <v>727</v>
      </c>
      <c r="AG59" s="9">
        <f>BV848</f>
        <v>840</v>
      </c>
      <c r="AH59" s="5">
        <f t="shared" si="10"/>
        <v>16400</v>
      </c>
      <c r="AI59" s="5">
        <f t="shared" si="11"/>
        <v>11201200</v>
      </c>
      <c r="AJ59" s="2">
        <f t="shared" si="9"/>
        <v>8606720000</v>
      </c>
      <c r="AL59" s="143" t="s">
        <v>875</v>
      </c>
      <c r="AM59" s="144" t="s">
        <v>656</v>
      </c>
      <c r="AN59" s="144" t="s">
        <v>813</v>
      </c>
      <c r="AO59" s="144" t="s">
        <v>719</v>
      </c>
      <c r="AP59" s="121" t="s">
        <v>1000</v>
      </c>
      <c r="AQ59" s="144" t="s">
        <v>531</v>
      </c>
      <c r="AR59" s="144" t="s">
        <v>938</v>
      </c>
      <c r="AS59" s="144" t="s">
        <v>593</v>
      </c>
      <c r="AT59" s="144" t="s">
        <v>359</v>
      </c>
      <c r="AU59" s="144" t="s">
        <v>140</v>
      </c>
      <c r="AV59" s="144" t="s">
        <v>295</v>
      </c>
      <c r="AW59" s="144" t="s">
        <v>201</v>
      </c>
      <c r="AX59" s="144" t="s">
        <v>484</v>
      </c>
      <c r="AY59" s="121" t="s">
        <v>1114</v>
      </c>
      <c r="AZ59" s="144" t="s">
        <v>422</v>
      </c>
      <c r="BA59" s="144" t="s">
        <v>78</v>
      </c>
      <c r="BB59" s="121" t="s">
        <v>648</v>
      </c>
      <c r="BC59" s="144" t="s">
        <v>0</v>
      </c>
      <c r="BD59" s="144" t="s">
        <v>711</v>
      </c>
      <c r="BE59" s="144" t="s">
        <v>805</v>
      </c>
      <c r="BF59" s="144" t="s">
        <v>523</v>
      </c>
      <c r="BG59" s="144" t="s">
        <v>992</v>
      </c>
      <c r="BH59" s="121" t="s">
        <v>585</v>
      </c>
      <c r="BI59" s="144" t="s">
        <v>931</v>
      </c>
      <c r="BJ59" s="144" t="s">
        <v>162</v>
      </c>
      <c r="BK59" s="121" t="s">
        <v>382</v>
      </c>
      <c r="BL59" s="144" t="s">
        <v>224</v>
      </c>
      <c r="BM59" s="144" t="s">
        <v>319</v>
      </c>
      <c r="BN59" s="144" t="s">
        <v>38</v>
      </c>
      <c r="BO59" s="144" t="s">
        <v>508</v>
      </c>
      <c r="BP59" s="144" t="s">
        <v>102</v>
      </c>
      <c r="BQ59" s="147" t="s">
        <v>446</v>
      </c>
      <c r="BR59" s="45"/>
      <c r="BS59" s="42"/>
      <c r="BT59" s="50" t="s">
        <v>550</v>
      </c>
      <c r="BU59" s="51" t="s">
        <v>1014</v>
      </c>
      <c r="BV59" s="52">
        <f>K3+(50*K5)</f>
        <v>51</v>
      </c>
      <c r="BW59" s="42"/>
    </row>
    <row r="60" spans="1:75" x14ac:dyDescent="0.2">
      <c r="A60" s="1">
        <v>10</v>
      </c>
      <c r="B60" s="7">
        <f>BV283</f>
        <v>275</v>
      </c>
      <c r="C60" s="8">
        <f>BV140</f>
        <v>132</v>
      </c>
      <c r="D60" s="8">
        <f>BV698</f>
        <v>690</v>
      </c>
      <c r="E60" s="8">
        <f>BV809</f>
        <v>801</v>
      </c>
      <c r="F60" s="8">
        <f>BV533</f>
        <v>525</v>
      </c>
      <c r="G60" s="8">
        <f>BV934</f>
        <v>926</v>
      </c>
      <c r="H60" s="8">
        <f>BV440</f>
        <v>432</v>
      </c>
      <c r="I60" s="8">
        <f>BV71</f>
        <v>63</v>
      </c>
      <c r="J60" s="8">
        <f>BV177</f>
        <v>169</v>
      </c>
      <c r="K60" s="14">
        <f>BV322</f>
        <v>314</v>
      </c>
      <c r="L60" s="97">
        <f>BV788</f>
        <v>780</v>
      </c>
      <c r="M60" s="8">
        <f>BV675</f>
        <v>667</v>
      </c>
      <c r="N60" s="8">
        <f>BV959</f>
        <v>951</v>
      </c>
      <c r="O60" s="8">
        <f>BV560</f>
        <v>552</v>
      </c>
      <c r="P60" s="8">
        <f>BV30</f>
        <v>22</v>
      </c>
      <c r="Q60" s="8">
        <f>BV397</f>
        <v>389</v>
      </c>
      <c r="R60" s="8">
        <f>BV637</f>
        <v>629</v>
      </c>
      <c r="S60" s="8">
        <f>BV1006</f>
        <v>998</v>
      </c>
      <c r="T60" s="8">
        <f>BV480</f>
        <v>472</v>
      </c>
      <c r="U60" s="8">
        <f>BV79</f>
        <v>71</v>
      </c>
      <c r="V60" s="8">
        <f>BV371</f>
        <v>363</v>
      </c>
      <c r="W60" s="8">
        <f>BV260</f>
        <v>252</v>
      </c>
      <c r="X60" s="8">
        <f>BV722</f>
        <v>714</v>
      </c>
      <c r="Y60" s="8">
        <f>BV865</f>
        <v>857</v>
      </c>
      <c r="Z60" s="8">
        <f>BV983</f>
        <v>975</v>
      </c>
      <c r="AA60" s="8">
        <f>BV616</f>
        <v>608</v>
      </c>
      <c r="AB60" s="8">
        <f>BV118</f>
        <v>110</v>
      </c>
      <c r="AC60" s="8">
        <f>BV517</f>
        <v>509</v>
      </c>
      <c r="AD60" s="8">
        <f>BV217</f>
        <v>209</v>
      </c>
      <c r="AE60" s="8">
        <f>BV330</f>
        <v>322</v>
      </c>
      <c r="AF60" s="8">
        <f>BV892</f>
        <v>884</v>
      </c>
      <c r="AG60" s="9">
        <f>BV747</f>
        <v>739</v>
      </c>
      <c r="AH60" s="5">
        <f t="shared" si="10"/>
        <v>16400</v>
      </c>
      <c r="AI60" s="5">
        <f t="shared" si="11"/>
        <v>11201200</v>
      </c>
      <c r="AJ60" s="2">
        <f t="shared" si="9"/>
        <v>8606720000</v>
      </c>
      <c r="AL60" s="143" t="s">
        <v>884</v>
      </c>
      <c r="AM60" s="144" t="s">
        <v>665</v>
      </c>
      <c r="AN60" s="144" t="s">
        <v>822</v>
      </c>
      <c r="AO60" s="144" t="s">
        <v>727</v>
      </c>
      <c r="AP60" s="144" t="s">
        <v>1009</v>
      </c>
      <c r="AQ60" s="121" t="s">
        <v>1141</v>
      </c>
      <c r="AR60" s="144" t="s">
        <v>947</v>
      </c>
      <c r="AS60" s="144" t="s">
        <v>602</v>
      </c>
      <c r="AT60" s="144" t="s">
        <v>365</v>
      </c>
      <c r="AU60" s="144" t="s">
        <v>146</v>
      </c>
      <c r="AV60" s="144" t="s">
        <v>302</v>
      </c>
      <c r="AW60" s="144" t="s">
        <v>208</v>
      </c>
      <c r="AX60" s="121" t="s">
        <v>491</v>
      </c>
      <c r="AY60" s="144" t="s">
        <v>21</v>
      </c>
      <c r="AZ60" s="144" t="s">
        <v>429</v>
      </c>
      <c r="BA60" s="144" t="s">
        <v>85</v>
      </c>
      <c r="BB60" s="144" t="s">
        <v>641</v>
      </c>
      <c r="BC60" s="121" t="s">
        <v>862</v>
      </c>
      <c r="BD60" s="144" t="s">
        <v>705</v>
      </c>
      <c r="BE60" s="144" t="s">
        <v>798</v>
      </c>
      <c r="BF60" s="144" t="s">
        <v>516</v>
      </c>
      <c r="BG60" s="144" t="s">
        <v>985</v>
      </c>
      <c r="BH60" s="144" t="s">
        <v>578</v>
      </c>
      <c r="BI60" s="121" t="s">
        <v>924</v>
      </c>
      <c r="BJ60" s="121" t="s">
        <v>154</v>
      </c>
      <c r="BK60" s="144" t="s">
        <v>373</v>
      </c>
      <c r="BL60" s="144" t="s">
        <v>215</v>
      </c>
      <c r="BM60" s="144" t="s">
        <v>310</v>
      </c>
      <c r="BN60" s="144" t="s">
        <v>29</v>
      </c>
      <c r="BO60" s="144" t="s">
        <v>499</v>
      </c>
      <c r="BP60" s="121" t="s">
        <v>93</v>
      </c>
      <c r="BQ60" s="145" t="s">
        <v>437</v>
      </c>
      <c r="BR60" s="45" t="s">
        <v>5</v>
      </c>
      <c r="BS60" s="42"/>
      <c r="BT60" s="50" t="s">
        <v>744</v>
      </c>
      <c r="BU60" s="51" t="s">
        <v>1014</v>
      </c>
      <c r="BV60" s="52">
        <f>K3+(51*K5)</f>
        <v>52</v>
      </c>
      <c r="BW60" s="42"/>
    </row>
    <row r="61" spans="1:75" x14ac:dyDescent="0.2">
      <c r="A61" s="1">
        <v>11</v>
      </c>
      <c r="B61" s="7">
        <f>BV855</f>
        <v>847</v>
      </c>
      <c r="C61" s="8">
        <f>BV744</f>
        <v>736</v>
      </c>
      <c r="D61" s="8">
        <f>BV246</f>
        <v>238</v>
      </c>
      <c r="E61" s="8">
        <f>BV389</f>
        <v>381</v>
      </c>
      <c r="F61" s="8">
        <f>BV89</f>
        <v>81</v>
      </c>
      <c r="G61" s="8">
        <f>BV458</f>
        <v>450</v>
      </c>
      <c r="H61" s="8">
        <f>BV1020</f>
        <v>1012</v>
      </c>
      <c r="I61" s="8">
        <f>BV619</f>
        <v>611</v>
      </c>
      <c r="J61" s="8">
        <f>BV765</f>
        <v>757</v>
      </c>
      <c r="K61" s="97">
        <f>BV878</f>
        <v>870</v>
      </c>
      <c r="L61" s="14">
        <f>BV352</f>
        <v>344</v>
      </c>
      <c r="M61" s="8">
        <f>BV207</f>
        <v>199</v>
      </c>
      <c r="N61" s="8">
        <f>BV499</f>
        <v>491</v>
      </c>
      <c r="O61" s="8">
        <f>BV132</f>
        <v>124</v>
      </c>
      <c r="P61" s="8">
        <f>BV594</f>
        <v>586</v>
      </c>
      <c r="Q61" s="8">
        <f>BV993</f>
        <v>985</v>
      </c>
      <c r="R61" s="8">
        <f>BV49</f>
        <v>41</v>
      </c>
      <c r="S61" s="8">
        <f>BV450</f>
        <v>442</v>
      </c>
      <c r="T61" s="8">
        <f>BV916</f>
        <v>908</v>
      </c>
      <c r="U61" s="8">
        <f>BV547</f>
        <v>539</v>
      </c>
      <c r="V61" s="8">
        <f>BV831</f>
        <v>823</v>
      </c>
      <c r="W61" s="8">
        <f>BV688</f>
        <v>680</v>
      </c>
      <c r="X61" s="8">
        <f>BV158</f>
        <v>150</v>
      </c>
      <c r="Y61" s="8">
        <f>BV269</f>
        <v>261</v>
      </c>
      <c r="Z61" s="8">
        <f>BV411</f>
        <v>403</v>
      </c>
      <c r="AA61" s="8">
        <f>BV12</f>
        <v>4</v>
      </c>
      <c r="AB61" s="8">
        <f>BV570</f>
        <v>562</v>
      </c>
      <c r="AC61" s="8">
        <f>BV937</f>
        <v>929</v>
      </c>
      <c r="AD61" s="8">
        <f>BV661</f>
        <v>653</v>
      </c>
      <c r="AE61" s="8">
        <f>BV806</f>
        <v>798</v>
      </c>
      <c r="AF61" s="8">
        <f>BV312</f>
        <v>304</v>
      </c>
      <c r="AG61" s="9">
        <f>BV199</f>
        <v>191</v>
      </c>
      <c r="AH61" s="5">
        <f t="shared" si="10"/>
        <v>16400</v>
      </c>
      <c r="AI61" s="5">
        <f t="shared" si="11"/>
        <v>11201200</v>
      </c>
      <c r="AL61" s="146" t="s">
        <v>874</v>
      </c>
      <c r="AM61" s="144" t="s">
        <v>654</v>
      </c>
      <c r="AN61" s="144" t="s">
        <v>811</v>
      </c>
      <c r="AO61" s="144" t="s">
        <v>717</v>
      </c>
      <c r="AP61" s="144" t="s">
        <v>998</v>
      </c>
      <c r="AQ61" s="144" t="s">
        <v>529</v>
      </c>
      <c r="AR61" s="121" t="s">
        <v>936</v>
      </c>
      <c r="AS61" s="144" t="s">
        <v>591</v>
      </c>
      <c r="AT61" s="144" t="s">
        <v>361</v>
      </c>
      <c r="AU61" s="144" t="s">
        <v>51</v>
      </c>
      <c r="AV61" s="144" t="s">
        <v>297</v>
      </c>
      <c r="AW61" s="144" t="s">
        <v>203</v>
      </c>
      <c r="AX61" s="144" t="s">
        <v>486</v>
      </c>
      <c r="AY61" s="144" t="s">
        <v>16</v>
      </c>
      <c r="AZ61" s="144" t="s">
        <v>424</v>
      </c>
      <c r="BA61" s="121" t="s">
        <v>80</v>
      </c>
      <c r="BB61" s="144" t="s">
        <v>646</v>
      </c>
      <c r="BC61" s="144" t="s">
        <v>867</v>
      </c>
      <c r="BD61" s="121" t="s">
        <v>1132</v>
      </c>
      <c r="BE61" s="144" t="s">
        <v>803</v>
      </c>
      <c r="BF61" s="144" t="s">
        <v>521</v>
      </c>
      <c r="BG61" s="144" t="s">
        <v>990</v>
      </c>
      <c r="BH61" s="144" t="s">
        <v>583</v>
      </c>
      <c r="BI61" s="144" t="s">
        <v>929</v>
      </c>
      <c r="BJ61" s="144" t="s">
        <v>164</v>
      </c>
      <c r="BK61" s="144" t="s">
        <v>384</v>
      </c>
      <c r="BL61" s="144" t="s">
        <v>226</v>
      </c>
      <c r="BM61" s="121" t="s">
        <v>321</v>
      </c>
      <c r="BN61" s="144" t="s">
        <v>40</v>
      </c>
      <c r="BO61" s="144" t="s">
        <v>510</v>
      </c>
      <c r="BP61" s="144" t="s">
        <v>104</v>
      </c>
      <c r="BQ61" s="145" t="s">
        <v>448</v>
      </c>
      <c r="BR61" s="45"/>
      <c r="BS61" s="42"/>
      <c r="BT61" s="50" t="s">
        <v>301</v>
      </c>
      <c r="BU61" s="51" t="s">
        <v>1014</v>
      </c>
      <c r="BV61" s="52">
        <f>K3+(52*K5)</f>
        <v>53</v>
      </c>
      <c r="BW61" s="42"/>
    </row>
    <row r="62" spans="1:75" x14ac:dyDescent="0.2">
      <c r="A62" s="1">
        <v>12</v>
      </c>
      <c r="B62" s="7">
        <f>BV756</f>
        <v>748</v>
      </c>
      <c r="C62" s="8">
        <f>BV899</f>
        <v>891</v>
      </c>
      <c r="D62" s="8">
        <f>BV337</f>
        <v>329</v>
      </c>
      <c r="E62" s="8">
        <f>BV226</f>
        <v>218</v>
      </c>
      <c r="F62" s="8">
        <f>BV510</f>
        <v>502</v>
      </c>
      <c r="G62" s="8">
        <f>BV109</f>
        <v>101</v>
      </c>
      <c r="H62" s="8">
        <f>BV607</f>
        <v>599</v>
      </c>
      <c r="I62" s="8">
        <f>BV976</f>
        <v>968</v>
      </c>
      <c r="J62" s="97">
        <f>BV858</f>
        <v>850</v>
      </c>
      <c r="K62" s="8">
        <f>BV713</f>
        <v>705</v>
      </c>
      <c r="L62" s="8">
        <f>BV251</f>
        <v>243</v>
      </c>
      <c r="M62" s="14">
        <f>BV364</f>
        <v>356</v>
      </c>
      <c r="N62" s="8">
        <f>BV88</f>
        <v>80</v>
      </c>
      <c r="O62" s="8">
        <f>BV487</f>
        <v>479</v>
      </c>
      <c r="P62" s="8">
        <f>BV1013</f>
        <v>1005</v>
      </c>
      <c r="Q62" s="8">
        <f>BV646</f>
        <v>638</v>
      </c>
      <c r="R62" s="8">
        <f>BV406</f>
        <v>398</v>
      </c>
      <c r="S62" s="8">
        <f>BV37</f>
        <v>29</v>
      </c>
      <c r="T62" s="8">
        <f>BV567</f>
        <v>559</v>
      </c>
      <c r="U62" s="8">
        <f>BV968</f>
        <v>960</v>
      </c>
      <c r="V62" s="8">
        <f>BV668</f>
        <v>660</v>
      </c>
      <c r="W62" s="8">
        <f>BV779</f>
        <v>771</v>
      </c>
      <c r="X62" s="8">
        <f>BV313</f>
        <v>305</v>
      </c>
      <c r="Y62" s="8">
        <f>BV170</f>
        <v>162</v>
      </c>
      <c r="Z62" s="8">
        <f>BV64</f>
        <v>56</v>
      </c>
      <c r="AA62" s="8">
        <f>BV431</f>
        <v>423</v>
      </c>
      <c r="AB62" s="8">
        <f>BV925</f>
        <v>917</v>
      </c>
      <c r="AC62" s="8">
        <f>BV526</f>
        <v>518</v>
      </c>
      <c r="AD62" s="8">
        <f>BV818</f>
        <v>810</v>
      </c>
      <c r="AE62" s="8">
        <f>BV705</f>
        <v>697</v>
      </c>
      <c r="AF62" s="8">
        <f>BV147</f>
        <v>139</v>
      </c>
      <c r="AG62" s="9">
        <f>BV292</f>
        <v>284</v>
      </c>
      <c r="AH62" s="5">
        <f t="shared" si="10"/>
        <v>16400</v>
      </c>
      <c r="AI62" s="5">
        <f t="shared" si="11"/>
        <v>11201200</v>
      </c>
      <c r="AL62" s="143" t="s">
        <v>886</v>
      </c>
      <c r="AM62" s="121" t="s">
        <v>667</v>
      </c>
      <c r="AN62" s="144" t="s">
        <v>824</v>
      </c>
      <c r="AO62" s="144" t="s">
        <v>729</v>
      </c>
      <c r="AP62" s="144" t="s">
        <v>1011</v>
      </c>
      <c r="AQ62" s="144" t="s">
        <v>540</v>
      </c>
      <c r="AR62" s="144" t="s">
        <v>949</v>
      </c>
      <c r="AS62" s="121" t="s">
        <v>604</v>
      </c>
      <c r="AT62" s="121" t="s">
        <v>364</v>
      </c>
      <c r="AU62" s="144" t="s">
        <v>144</v>
      </c>
      <c r="AV62" s="144" t="s">
        <v>300</v>
      </c>
      <c r="AW62" s="144" t="s">
        <v>206</v>
      </c>
      <c r="AX62" s="144" t="s">
        <v>489</v>
      </c>
      <c r="AY62" s="144" t="s">
        <v>685</v>
      </c>
      <c r="AZ62" s="121" t="s">
        <v>427</v>
      </c>
      <c r="BA62" s="144" t="s">
        <v>83</v>
      </c>
      <c r="BB62" s="144" t="s">
        <v>643</v>
      </c>
      <c r="BC62" s="144" t="s">
        <v>864</v>
      </c>
      <c r="BD62" s="144" t="s">
        <v>707</v>
      </c>
      <c r="BE62" s="121" t="s">
        <v>800</v>
      </c>
      <c r="BF62" s="144" t="s">
        <v>518</v>
      </c>
      <c r="BG62" s="144" t="s">
        <v>987</v>
      </c>
      <c r="BH62" s="144" t="s">
        <v>580</v>
      </c>
      <c r="BI62" s="144" t="s">
        <v>926</v>
      </c>
      <c r="BJ62" s="144" t="s">
        <v>152</v>
      </c>
      <c r="BK62" s="144" t="s">
        <v>371</v>
      </c>
      <c r="BL62" s="121" t="s">
        <v>1120</v>
      </c>
      <c r="BM62" s="144" t="s">
        <v>308</v>
      </c>
      <c r="BN62" s="144" t="s">
        <v>27</v>
      </c>
      <c r="BO62" s="144" t="s">
        <v>497</v>
      </c>
      <c r="BP62" s="144" t="s">
        <v>91</v>
      </c>
      <c r="BQ62" s="145" t="s">
        <v>435</v>
      </c>
      <c r="BR62" s="45"/>
      <c r="BS62" s="42"/>
      <c r="BT62" s="50" t="s">
        <v>495</v>
      </c>
      <c r="BU62" s="51" t="s">
        <v>1014</v>
      </c>
      <c r="BV62" s="52">
        <f>K3+(53*K5)</f>
        <v>54</v>
      </c>
      <c r="BW62" s="42"/>
    </row>
    <row r="63" spans="1:75" x14ac:dyDescent="0.2">
      <c r="A63" s="1">
        <v>13</v>
      </c>
      <c r="B63" s="7">
        <f>BV829</f>
        <v>821</v>
      </c>
      <c r="C63" s="8">
        <f>BV686</f>
        <v>678</v>
      </c>
      <c r="D63" s="8">
        <f>BV160</f>
        <v>152</v>
      </c>
      <c r="E63" s="8">
        <f>BV271</f>
        <v>263</v>
      </c>
      <c r="F63" s="8">
        <f>BV51</f>
        <v>43</v>
      </c>
      <c r="G63" s="8">
        <f>BV452</f>
        <v>444</v>
      </c>
      <c r="H63" s="8">
        <f>BV914</f>
        <v>906</v>
      </c>
      <c r="I63" s="8">
        <f>BV545</f>
        <v>537</v>
      </c>
      <c r="J63" s="8">
        <f>BV663</f>
        <v>655</v>
      </c>
      <c r="K63" s="8">
        <f>BV808</f>
        <v>800</v>
      </c>
      <c r="L63" s="8">
        <f>BV310</f>
        <v>302</v>
      </c>
      <c r="M63" s="8">
        <f>BV197</f>
        <v>189</v>
      </c>
      <c r="N63" s="14">
        <f>BV409</f>
        <v>401</v>
      </c>
      <c r="O63" s="8">
        <f>BV10</f>
        <v>2</v>
      </c>
      <c r="P63" s="8">
        <f>BV572</f>
        <v>564</v>
      </c>
      <c r="Q63" s="97">
        <f>BV939</f>
        <v>931</v>
      </c>
      <c r="R63" s="8">
        <f>BV91</f>
        <v>83</v>
      </c>
      <c r="S63" s="8">
        <f>BV460</f>
        <v>452</v>
      </c>
      <c r="T63" s="8">
        <f>BV1018</f>
        <v>1010</v>
      </c>
      <c r="U63" s="8">
        <f>BV617</f>
        <v>609</v>
      </c>
      <c r="V63" s="8">
        <f>BV853</f>
        <v>845</v>
      </c>
      <c r="W63" s="8">
        <f>BV742</f>
        <v>734</v>
      </c>
      <c r="X63" s="8">
        <f>BV248</f>
        <v>240</v>
      </c>
      <c r="Y63" s="8">
        <f>BV391</f>
        <v>383</v>
      </c>
      <c r="Z63" s="8">
        <f>BV497</f>
        <v>489</v>
      </c>
      <c r="AA63" s="8">
        <f>BV130</f>
        <v>122</v>
      </c>
      <c r="AB63" s="8">
        <f>BV596</f>
        <v>588</v>
      </c>
      <c r="AC63" s="8">
        <f>BV995</f>
        <v>987</v>
      </c>
      <c r="AD63" s="8">
        <f>BV767</f>
        <v>759</v>
      </c>
      <c r="AE63" s="8">
        <f>BV880</f>
        <v>872</v>
      </c>
      <c r="AF63" s="8">
        <f>BV350</f>
        <v>342</v>
      </c>
      <c r="AG63" s="9">
        <f>BV205</f>
        <v>197</v>
      </c>
      <c r="AH63" s="5">
        <f t="shared" si="10"/>
        <v>16400</v>
      </c>
      <c r="AI63" s="5">
        <f t="shared" si="11"/>
        <v>11201200</v>
      </c>
      <c r="AL63" s="143" t="s">
        <v>879</v>
      </c>
      <c r="AM63" s="144" t="s">
        <v>660</v>
      </c>
      <c r="AN63" s="144" t="s">
        <v>817</v>
      </c>
      <c r="AO63" s="144" t="s">
        <v>723</v>
      </c>
      <c r="AP63" s="144" t="s">
        <v>1004</v>
      </c>
      <c r="AQ63" s="144" t="s">
        <v>534</v>
      </c>
      <c r="AR63" s="121" t="s">
        <v>1136</v>
      </c>
      <c r="AS63" s="144" t="s">
        <v>597</v>
      </c>
      <c r="AT63" s="144" t="s">
        <v>355</v>
      </c>
      <c r="AU63" s="144" t="s">
        <v>136</v>
      </c>
      <c r="AV63" s="144" t="s">
        <v>291</v>
      </c>
      <c r="AW63" s="144" t="s">
        <v>197</v>
      </c>
      <c r="AX63" s="144" t="s">
        <v>480</v>
      </c>
      <c r="AY63" s="144" t="s">
        <v>11</v>
      </c>
      <c r="AZ63" s="144" t="s">
        <v>418</v>
      </c>
      <c r="BA63" s="121" t="s">
        <v>74</v>
      </c>
      <c r="BB63" s="144" t="s">
        <v>652</v>
      </c>
      <c r="BC63" s="144" t="s">
        <v>872</v>
      </c>
      <c r="BD63" s="121" t="s">
        <v>715</v>
      </c>
      <c r="BE63" s="144" t="s">
        <v>809</v>
      </c>
      <c r="BF63" s="121" t="s">
        <v>527</v>
      </c>
      <c r="BG63" s="144" t="s">
        <v>996</v>
      </c>
      <c r="BH63" s="144" t="s">
        <v>589</v>
      </c>
      <c r="BI63" s="144" t="s">
        <v>934</v>
      </c>
      <c r="BJ63" s="144" t="s">
        <v>158</v>
      </c>
      <c r="BK63" s="144" t="s">
        <v>378</v>
      </c>
      <c r="BL63" s="144" t="s">
        <v>220</v>
      </c>
      <c r="BM63" s="121" t="s">
        <v>315</v>
      </c>
      <c r="BN63" s="144" t="s">
        <v>34</v>
      </c>
      <c r="BO63" s="121" t="s">
        <v>504</v>
      </c>
      <c r="BP63" s="144" t="s">
        <v>98</v>
      </c>
      <c r="BQ63" s="145" t="s">
        <v>442</v>
      </c>
      <c r="BR63" s="45"/>
      <c r="BS63" s="42"/>
      <c r="BT63" s="50" t="s">
        <v>94</v>
      </c>
      <c r="BU63" s="51" t="s">
        <v>1014</v>
      </c>
      <c r="BV63" s="52">
        <f>K3+(54*K5)</f>
        <v>55</v>
      </c>
      <c r="BW63" s="42"/>
    </row>
    <row r="64" spans="1:75" x14ac:dyDescent="0.2">
      <c r="A64" s="1">
        <v>14</v>
      </c>
      <c r="B64" s="7">
        <f>BV666</f>
        <v>658</v>
      </c>
      <c r="C64" s="8">
        <f>BV777</f>
        <v>769</v>
      </c>
      <c r="D64" s="8">
        <f>BV315</f>
        <v>307</v>
      </c>
      <c r="E64" s="8">
        <f>BV172</f>
        <v>164</v>
      </c>
      <c r="F64" s="8">
        <f>BV408</f>
        <v>400</v>
      </c>
      <c r="G64" s="8">
        <f>BV39</f>
        <v>31</v>
      </c>
      <c r="H64" s="8">
        <f>BV565</f>
        <v>557</v>
      </c>
      <c r="I64" s="8">
        <f>BV966</f>
        <v>958</v>
      </c>
      <c r="J64" s="8">
        <f>BV820</f>
        <v>812</v>
      </c>
      <c r="K64" s="8">
        <f>BV707</f>
        <v>699</v>
      </c>
      <c r="L64" s="8">
        <f>BV145</f>
        <v>137</v>
      </c>
      <c r="M64" s="8">
        <f>BV290</f>
        <v>282</v>
      </c>
      <c r="N64" s="8">
        <f>BV62</f>
        <v>54</v>
      </c>
      <c r="O64" s="14">
        <f>BV429</f>
        <v>421</v>
      </c>
      <c r="P64" s="97">
        <f>BV927</f>
        <v>919</v>
      </c>
      <c r="Q64" s="8">
        <f>BV528</f>
        <v>520</v>
      </c>
      <c r="R64" s="8">
        <f>BV512</f>
        <v>504</v>
      </c>
      <c r="S64" s="8">
        <f>BV111</f>
        <v>103</v>
      </c>
      <c r="T64" s="8">
        <f>BV605</f>
        <v>597</v>
      </c>
      <c r="U64" s="8">
        <f>BV974</f>
        <v>966</v>
      </c>
      <c r="V64" s="8">
        <f>BV754</f>
        <v>746</v>
      </c>
      <c r="W64" s="8">
        <f>BV897</f>
        <v>889</v>
      </c>
      <c r="X64" s="8">
        <f>BV339</f>
        <v>331</v>
      </c>
      <c r="Y64" s="8">
        <f>BV228</f>
        <v>220</v>
      </c>
      <c r="Z64" s="8">
        <f>BV86</f>
        <v>78</v>
      </c>
      <c r="AA64" s="8">
        <f>BV485</f>
        <v>477</v>
      </c>
      <c r="AB64" s="8">
        <f>BV1015</f>
        <v>1007</v>
      </c>
      <c r="AC64" s="8">
        <f>BV648</f>
        <v>640</v>
      </c>
      <c r="AD64" s="8">
        <f>BV860</f>
        <v>852</v>
      </c>
      <c r="AE64" s="8">
        <f>BV715</f>
        <v>707</v>
      </c>
      <c r="AF64" s="8">
        <f>BV249</f>
        <v>241</v>
      </c>
      <c r="AG64" s="9">
        <f>BV362</f>
        <v>354</v>
      </c>
      <c r="AH64" s="5">
        <f t="shared" si="10"/>
        <v>16400</v>
      </c>
      <c r="AI64" s="5">
        <f t="shared" si="11"/>
        <v>11201200</v>
      </c>
      <c r="AL64" s="143" t="s">
        <v>880</v>
      </c>
      <c r="AM64" s="144" t="s">
        <v>661</v>
      </c>
      <c r="AN64" s="144" t="s">
        <v>818</v>
      </c>
      <c r="AO64" s="144" t="s">
        <v>724</v>
      </c>
      <c r="AP64" s="144" t="s">
        <v>1005</v>
      </c>
      <c r="AQ64" s="144" t="s">
        <v>535</v>
      </c>
      <c r="AR64" s="144" t="s">
        <v>943</v>
      </c>
      <c r="AS64" s="121" t="s">
        <v>598</v>
      </c>
      <c r="AT64" s="144" t="s">
        <v>369</v>
      </c>
      <c r="AU64" s="144" t="s">
        <v>150</v>
      </c>
      <c r="AV64" s="144" t="s">
        <v>306</v>
      </c>
      <c r="AW64" s="144" t="s">
        <v>212</v>
      </c>
      <c r="AX64" s="144" t="s">
        <v>495</v>
      </c>
      <c r="AY64" s="144" t="s">
        <v>25</v>
      </c>
      <c r="AZ64" s="121" t="s">
        <v>1122</v>
      </c>
      <c r="BA64" s="144" t="s">
        <v>89</v>
      </c>
      <c r="BB64" s="144" t="s">
        <v>637</v>
      </c>
      <c r="BC64" s="144" t="s">
        <v>858</v>
      </c>
      <c r="BD64" s="144" t="s">
        <v>701</v>
      </c>
      <c r="BE64" s="121" t="s">
        <v>794</v>
      </c>
      <c r="BF64" s="144" t="s">
        <v>512</v>
      </c>
      <c r="BG64" s="121" t="s">
        <v>981</v>
      </c>
      <c r="BH64" s="144" t="s">
        <v>574</v>
      </c>
      <c r="BI64" s="144" t="s">
        <v>920</v>
      </c>
      <c r="BJ64" s="144" t="s">
        <v>157</v>
      </c>
      <c r="BK64" s="144" t="s">
        <v>377</v>
      </c>
      <c r="BL64" s="121" t="s">
        <v>219</v>
      </c>
      <c r="BM64" s="144" t="s">
        <v>314</v>
      </c>
      <c r="BN64" s="121" t="s">
        <v>33</v>
      </c>
      <c r="BO64" s="144" t="s">
        <v>503</v>
      </c>
      <c r="BP64" s="144" t="s">
        <v>97</v>
      </c>
      <c r="BQ64" s="145" t="s">
        <v>441</v>
      </c>
      <c r="BR64" s="45"/>
      <c r="BS64" s="42"/>
      <c r="BT64" s="50" t="s">
        <v>152</v>
      </c>
      <c r="BU64" s="51" t="s">
        <v>1014</v>
      </c>
      <c r="BV64" s="52">
        <f>K3+(55*K5)</f>
        <v>56</v>
      </c>
      <c r="BW64" s="42"/>
    </row>
    <row r="65" spans="1:75" x14ac:dyDescent="0.2">
      <c r="A65" s="1">
        <v>15</v>
      </c>
      <c r="B65" s="7">
        <f>BV214</f>
        <v>206</v>
      </c>
      <c r="C65" s="8">
        <f>BV357</f>
        <v>349</v>
      </c>
      <c r="D65" s="8">
        <f>BV887</f>
        <v>879</v>
      </c>
      <c r="E65" s="8">
        <f>BV776</f>
        <v>768</v>
      </c>
      <c r="F65" s="8">
        <f>BV988</f>
        <v>980</v>
      </c>
      <c r="G65" s="8">
        <f>BV587</f>
        <v>579</v>
      </c>
      <c r="H65" s="8">
        <f>BV121</f>
        <v>113</v>
      </c>
      <c r="I65" s="8">
        <f>BV490</f>
        <v>482</v>
      </c>
      <c r="J65" s="8">
        <f>BV384</f>
        <v>376</v>
      </c>
      <c r="K65" s="8">
        <f>BV239</f>
        <v>231</v>
      </c>
      <c r="L65" s="8">
        <f>BV733</f>
        <v>725</v>
      </c>
      <c r="M65" s="8">
        <f>BV846</f>
        <v>838</v>
      </c>
      <c r="N65" s="8">
        <f>BV626</f>
        <v>618</v>
      </c>
      <c r="O65" s="97">
        <f>BV1025</f>
        <v>1017</v>
      </c>
      <c r="P65" s="14">
        <f>BV467</f>
        <v>459</v>
      </c>
      <c r="Q65" s="8">
        <f>BV100</f>
        <v>92</v>
      </c>
      <c r="R65" s="8">
        <f>BV948</f>
        <v>940</v>
      </c>
      <c r="S65" s="8">
        <f>BV579</f>
        <v>571</v>
      </c>
      <c r="T65" s="8">
        <f>BV17</f>
        <v>9</v>
      </c>
      <c r="U65" s="8">
        <f>BV418</f>
        <v>410</v>
      </c>
      <c r="V65" s="8">
        <f>BV190</f>
        <v>182</v>
      </c>
      <c r="W65" s="8">
        <f>BV301</f>
        <v>293</v>
      </c>
      <c r="X65" s="8">
        <f>BV799</f>
        <v>791</v>
      </c>
      <c r="Y65" s="8">
        <f>BV656</f>
        <v>648</v>
      </c>
      <c r="Z65" s="8">
        <f>BV538</f>
        <v>530</v>
      </c>
      <c r="AA65" s="8">
        <f>BV905</f>
        <v>897</v>
      </c>
      <c r="AB65" s="8">
        <f>BV443</f>
        <v>435</v>
      </c>
      <c r="AC65" s="8">
        <f>BV44</f>
        <v>36</v>
      </c>
      <c r="AD65" s="8">
        <f>BV280</f>
        <v>272</v>
      </c>
      <c r="AE65" s="8">
        <f>BV167</f>
        <v>159</v>
      </c>
      <c r="AF65" s="8">
        <f>BV693</f>
        <v>685</v>
      </c>
      <c r="AG65" s="9">
        <f>BV838</f>
        <v>830</v>
      </c>
      <c r="AH65" s="5">
        <f t="shared" si="10"/>
        <v>16400</v>
      </c>
      <c r="AI65" s="5">
        <f t="shared" si="11"/>
        <v>11201200</v>
      </c>
      <c r="AJ65" s="2">
        <f t="shared" si="9"/>
        <v>8606720000</v>
      </c>
      <c r="AL65" s="143" t="s">
        <v>877</v>
      </c>
      <c r="AM65" s="144" t="s">
        <v>658</v>
      </c>
      <c r="AN65" s="121" t="s">
        <v>815</v>
      </c>
      <c r="AO65" s="144" t="s">
        <v>721</v>
      </c>
      <c r="AP65" s="121" t="s">
        <v>1002</v>
      </c>
      <c r="AQ65" s="144" t="s">
        <v>2</v>
      </c>
      <c r="AR65" s="144" t="s">
        <v>940</v>
      </c>
      <c r="AS65" s="144" t="s">
        <v>595</v>
      </c>
      <c r="AT65" s="144" t="s">
        <v>357</v>
      </c>
      <c r="AU65" s="144" t="s">
        <v>138</v>
      </c>
      <c r="AV65" s="144" t="s">
        <v>293</v>
      </c>
      <c r="AW65" s="121" t="s">
        <v>199</v>
      </c>
      <c r="AX65" s="144" t="s">
        <v>482</v>
      </c>
      <c r="AY65" s="121" t="s">
        <v>13</v>
      </c>
      <c r="AZ65" s="144" t="s">
        <v>420</v>
      </c>
      <c r="BA65" s="144" t="s">
        <v>76</v>
      </c>
      <c r="BB65" s="121" t="s">
        <v>650</v>
      </c>
      <c r="BC65" s="144" t="s">
        <v>470</v>
      </c>
      <c r="BD65" s="144" t="s">
        <v>713</v>
      </c>
      <c r="BE65" s="144" t="s">
        <v>807</v>
      </c>
      <c r="BF65" s="144" t="s">
        <v>525</v>
      </c>
      <c r="BG65" s="144" t="s">
        <v>994</v>
      </c>
      <c r="BH65" s="144" t="s">
        <v>587</v>
      </c>
      <c r="BI65" s="144" t="s">
        <v>933</v>
      </c>
      <c r="BJ65" s="144" t="s">
        <v>160</v>
      </c>
      <c r="BK65" s="121" t="s">
        <v>1115</v>
      </c>
      <c r="BL65" s="144" t="s">
        <v>222</v>
      </c>
      <c r="BM65" s="144" t="s">
        <v>317</v>
      </c>
      <c r="BN65" s="144" t="s">
        <v>36</v>
      </c>
      <c r="BO65" s="144" t="s">
        <v>506</v>
      </c>
      <c r="BP65" s="144" t="s">
        <v>100</v>
      </c>
      <c r="BQ65" s="145" t="s">
        <v>444</v>
      </c>
      <c r="BR65" s="45"/>
      <c r="BS65" s="42"/>
      <c r="BT65" s="50" t="s">
        <v>353</v>
      </c>
      <c r="BU65" s="51" t="s">
        <v>1014</v>
      </c>
      <c r="BV65" s="52">
        <f>K3+(56*K5)</f>
        <v>57</v>
      </c>
      <c r="BW65" s="42"/>
    </row>
    <row r="66" spans="1:75" x14ac:dyDescent="0.2">
      <c r="A66" s="1">
        <v>16</v>
      </c>
      <c r="B66" s="7">
        <f>BV369</f>
        <v>361</v>
      </c>
      <c r="C66" s="8">
        <f>BV258</f>
        <v>250</v>
      </c>
      <c r="D66" s="8">
        <f>BV724</f>
        <v>716</v>
      </c>
      <c r="E66" s="8">
        <f>BV867</f>
        <v>859</v>
      </c>
      <c r="F66" s="8">
        <f>BV639</f>
        <v>631</v>
      </c>
      <c r="G66" s="8">
        <f>BV1008</f>
        <v>1000</v>
      </c>
      <c r="H66" s="8">
        <f>BV478</f>
        <v>470</v>
      </c>
      <c r="I66" s="8">
        <f>BV77</f>
        <v>69</v>
      </c>
      <c r="J66" s="8">
        <f>BV219</f>
        <v>211</v>
      </c>
      <c r="K66" s="8">
        <f>BV332</f>
        <v>324</v>
      </c>
      <c r="L66" s="8">
        <f>BV890</f>
        <v>882</v>
      </c>
      <c r="M66" s="8">
        <f>BV745</f>
        <v>737</v>
      </c>
      <c r="N66" s="97">
        <f>BV981</f>
        <v>973</v>
      </c>
      <c r="O66" s="8">
        <f>BV614</f>
        <v>606</v>
      </c>
      <c r="P66" s="8">
        <f>BV120</f>
        <v>112</v>
      </c>
      <c r="Q66" s="14">
        <f>BV519</f>
        <v>511</v>
      </c>
      <c r="R66" s="8">
        <f>BV535</f>
        <v>527</v>
      </c>
      <c r="S66" s="8">
        <f>BV936</f>
        <v>928</v>
      </c>
      <c r="T66" s="8">
        <f>BV438</f>
        <v>430</v>
      </c>
      <c r="U66" s="8">
        <f>BV69</f>
        <v>61</v>
      </c>
      <c r="V66" s="8">
        <f>BV281</f>
        <v>273</v>
      </c>
      <c r="W66" s="8">
        <f>BV138</f>
        <v>130</v>
      </c>
      <c r="X66" s="8">
        <f>BV700</f>
        <v>692</v>
      </c>
      <c r="Y66" s="8">
        <f>BV811</f>
        <v>803</v>
      </c>
      <c r="Z66" s="8">
        <f>BV957</f>
        <v>949</v>
      </c>
      <c r="AA66" s="8">
        <f>BV558</f>
        <v>550</v>
      </c>
      <c r="AB66" s="8">
        <f>BV32</f>
        <v>24</v>
      </c>
      <c r="AC66" s="8">
        <f>BV399</f>
        <v>391</v>
      </c>
      <c r="AD66" s="8">
        <f>BV179</f>
        <v>171</v>
      </c>
      <c r="AE66" s="8">
        <f>BV324</f>
        <v>316</v>
      </c>
      <c r="AF66" s="8">
        <f>BV786</f>
        <v>778</v>
      </c>
      <c r="AG66" s="9">
        <f>BV673</f>
        <v>665</v>
      </c>
      <c r="AH66" s="5">
        <f t="shared" si="10"/>
        <v>16400</v>
      </c>
      <c r="AI66" s="5">
        <f t="shared" si="11"/>
        <v>11201200</v>
      </c>
      <c r="AJ66" s="2">
        <f t="shared" si="9"/>
        <v>8606720000</v>
      </c>
      <c r="AL66" s="143" t="s">
        <v>882</v>
      </c>
      <c r="AM66" s="144" t="s">
        <v>663</v>
      </c>
      <c r="AN66" s="144" t="s">
        <v>820</v>
      </c>
      <c r="AO66" s="121" t="s">
        <v>379</v>
      </c>
      <c r="AP66" s="144" t="s">
        <v>1007</v>
      </c>
      <c r="AQ66" s="121" t="s">
        <v>537</v>
      </c>
      <c r="AR66" s="144" t="s">
        <v>945</v>
      </c>
      <c r="AS66" s="144" t="s">
        <v>600</v>
      </c>
      <c r="AT66" s="144" t="s">
        <v>367</v>
      </c>
      <c r="AU66" s="144" t="s">
        <v>148</v>
      </c>
      <c r="AV66" s="121" t="s">
        <v>304</v>
      </c>
      <c r="AW66" s="144" t="s">
        <v>210</v>
      </c>
      <c r="AX66" s="121" t="s">
        <v>493</v>
      </c>
      <c r="AY66" s="144" t="s">
        <v>23</v>
      </c>
      <c r="AZ66" s="144" t="s">
        <v>431</v>
      </c>
      <c r="BA66" s="144" t="s">
        <v>87</v>
      </c>
      <c r="BB66" s="144" t="s">
        <v>639</v>
      </c>
      <c r="BC66" s="121" t="s">
        <v>1135</v>
      </c>
      <c r="BD66" s="144" t="s">
        <v>703</v>
      </c>
      <c r="BE66" s="144" t="s">
        <v>796</v>
      </c>
      <c r="BF66" s="144" t="s">
        <v>514</v>
      </c>
      <c r="BG66" s="144" t="s">
        <v>983</v>
      </c>
      <c r="BH66" s="144" t="s">
        <v>576</v>
      </c>
      <c r="BI66" s="144" t="s">
        <v>922</v>
      </c>
      <c r="BJ66" s="121" t="s">
        <v>156</v>
      </c>
      <c r="BK66" s="144" t="s">
        <v>375</v>
      </c>
      <c r="BL66" s="144" t="s">
        <v>217</v>
      </c>
      <c r="BM66" s="144" t="s">
        <v>312</v>
      </c>
      <c r="BN66" s="144" t="s">
        <v>31</v>
      </c>
      <c r="BO66" s="144" t="s">
        <v>501</v>
      </c>
      <c r="BP66" s="144" t="s">
        <v>95</v>
      </c>
      <c r="BQ66" s="145" t="s">
        <v>439</v>
      </c>
      <c r="BR66" s="45"/>
      <c r="BS66" s="42"/>
      <c r="BT66" s="50" t="s">
        <v>413</v>
      </c>
      <c r="BU66" s="51" t="s">
        <v>1014</v>
      </c>
      <c r="BV66" s="52">
        <f>K3+(57*K5)</f>
        <v>58</v>
      </c>
      <c r="BW66" s="42"/>
    </row>
    <row r="67" spans="1:75" x14ac:dyDescent="0.2">
      <c r="A67" s="1">
        <v>17</v>
      </c>
      <c r="B67" s="7">
        <f>BV368</f>
        <v>360</v>
      </c>
      <c r="C67" s="8">
        <f>BV255</f>
        <v>247</v>
      </c>
      <c r="D67" s="8">
        <f>BV717</f>
        <v>709</v>
      </c>
      <c r="E67" s="8">
        <f>BV862</f>
        <v>854</v>
      </c>
      <c r="F67" s="8">
        <f>BV642</f>
        <v>634</v>
      </c>
      <c r="G67" s="8">
        <f>BV1009</f>
        <v>1001</v>
      </c>
      <c r="H67" s="8">
        <f>BV483</f>
        <v>475</v>
      </c>
      <c r="I67" s="8">
        <f>BV84</f>
        <v>76</v>
      </c>
      <c r="J67" s="8">
        <f>BV230</f>
        <v>222</v>
      </c>
      <c r="K67" s="8">
        <f>BV341</f>
        <v>333</v>
      </c>
      <c r="L67" s="8">
        <f>BV903</f>
        <v>895</v>
      </c>
      <c r="M67" s="8">
        <f>BV760</f>
        <v>752</v>
      </c>
      <c r="N67" s="8">
        <f>BV972</f>
        <v>964</v>
      </c>
      <c r="O67" s="8">
        <f>BV603</f>
        <v>595</v>
      </c>
      <c r="P67" s="8">
        <f>BV105</f>
        <v>97</v>
      </c>
      <c r="Q67" s="8">
        <f>BV506</f>
        <v>498</v>
      </c>
      <c r="R67" s="14">
        <f>BV522</f>
        <v>514</v>
      </c>
      <c r="S67" s="8">
        <f>BV921</f>
        <v>913</v>
      </c>
      <c r="T67" s="8">
        <f>BV427</f>
        <v>419</v>
      </c>
      <c r="U67" s="97">
        <f>BV60</f>
        <v>52</v>
      </c>
      <c r="V67" s="8">
        <f>BV296</f>
        <v>288</v>
      </c>
      <c r="W67" s="8">
        <f>BV151</f>
        <v>143</v>
      </c>
      <c r="X67" s="8">
        <f>BV709</f>
        <v>701</v>
      </c>
      <c r="Y67" s="8">
        <f>BV822</f>
        <v>814</v>
      </c>
      <c r="Z67" s="8">
        <f>BV964</f>
        <v>956</v>
      </c>
      <c r="AA67" s="8">
        <f>BV563</f>
        <v>555</v>
      </c>
      <c r="AB67" s="8">
        <f>BV33</f>
        <v>25</v>
      </c>
      <c r="AC67" s="8">
        <f>BV402</f>
        <v>394</v>
      </c>
      <c r="AD67" s="8">
        <f>BV174</f>
        <v>166</v>
      </c>
      <c r="AE67" s="8">
        <f>BV317</f>
        <v>309</v>
      </c>
      <c r="AF67" s="8">
        <f>BV783</f>
        <v>775</v>
      </c>
      <c r="AG67" s="9">
        <f>BV672</f>
        <v>664</v>
      </c>
      <c r="AH67" s="5">
        <f t="shared" si="10"/>
        <v>16400</v>
      </c>
      <c r="AI67" s="5">
        <f t="shared" si="11"/>
        <v>11201200</v>
      </c>
      <c r="AJ67" s="2">
        <f t="shared" si="9"/>
        <v>8606720000</v>
      </c>
      <c r="AL67" s="143" t="s">
        <v>690</v>
      </c>
      <c r="AM67" s="144" t="s">
        <v>847</v>
      </c>
      <c r="AN67" s="144" t="s">
        <v>752</v>
      </c>
      <c r="AO67" s="121" t="s">
        <v>783</v>
      </c>
      <c r="AP67" s="144" t="s">
        <v>563</v>
      </c>
      <c r="AQ67" s="121" t="s">
        <v>970</v>
      </c>
      <c r="AR67" s="144" t="s">
        <v>626</v>
      </c>
      <c r="AS67" s="144" t="s">
        <v>909</v>
      </c>
      <c r="AT67" s="144" t="s">
        <v>168</v>
      </c>
      <c r="AU67" s="144" t="s">
        <v>325</v>
      </c>
      <c r="AV67" s="121" t="s">
        <v>230</v>
      </c>
      <c r="AW67" s="144" t="s">
        <v>262</v>
      </c>
      <c r="AX67" s="121" t="s">
        <v>44</v>
      </c>
      <c r="AY67" s="144" t="s">
        <v>452</v>
      </c>
      <c r="AZ67" s="144" t="s">
        <v>3</v>
      </c>
      <c r="BA67" s="144" t="s">
        <v>388</v>
      </c>
      <c r="BB67" s="144" t="s">
        <v>839</v>
      </c>
      <c r="BC67" s="121" t="s">
        <v>1123</v>
      </c>
      <c r="BD67" s="144" t="s">
        <v>775</v>
      </c>
      <c r="BE67" s="144" t="s">
        <v>744</v>
      </c>
      <c r="BF67" s="144" t="s">
        <v>962</v>
      </c>
      <c r="BG67" s="144" t="s">
        <v>555</v>
      </c>
      <c r="BH67" s="144" t="s">
        <v>901</v>
      </c>
      <c r="BI67" s="144" t="s">
        <v>618</v>
      </c>
      <c r="BJ67" s="121" t="s">
        <v>349</v>
      </c>
      <c r="BK67" s="144" t="s">
        <v>191</v>
      </c>
      <c r="BL67" s="144" t="s">
        <v>286</v>
      </c>
      <c r="BM67" s="144" t="s">
        <v>254</v>
      </c>
      <c r="BN67" s="144" t="s">
        <v>475</v>
      </c>
      <c r="BO67" s="144" t="s">
        <v>68</v>
      </c>
      <c r="BP67" s="144" t="s">
        <v>412</v>
      </c>
      <c r="BQ67" s="145" t="s">
        <v>130</v>
      </c>
      <c r="BR67" s="45"/>
      <c r="BS67" s="42"/>
      <c r="BT67" s="50" t="s">
        <v>42</v>
      </c>
      <c r="BU67" s="51" t="s">
        <v>1014</v>
      </c>
      <c r="BV67" s="52">
        <f>K3+(58*K5)</f>
        <v>59</v>
      </c>
      <c r="BW67" s="42"/>
    </row>
    <row r="68" spans="1:75" x14ac:dyDescent="0.2">
      <c r="A68" s="1">
        <v>18</v>
      </c>
      <c r="B68" s="7">
        <f>BV203</f>
        <v>195</v>
      </c>
      <c r="C68" s="8">
        <f>BV348</f>
        <v>340</v>
      </c>
      <c r="D68" s="8">
        <f>BV874</f>
        <v>866</v>
      </c>
      <c r="E68" s="8">
        <f>BV761</f>
        <v>753</v>
      </c>
      <c r="F68" s="8">
        <f>BV997</f>
        <v>989</v>
      </c>
      <c r="G68" s="8">
        <f>BV598</f>
        <v>590</v>
      </c>
      <c r="H68" s="8">
        <f>BV136</f>
        <v>128</v>
      </c>
      <c r="I68" s="8">
        <f>BV503</f>
        <v>495</v>
      </c>
      <c r="J68" s="8">
        <f>BV385</f>
        <v>377</v>
      </c>
      <c r="K68" s="8">
        <f>BV242</f>
        <v>234</v>
      </c>
      <c r="L68" s="8">
        <f>BV740</f>
        <v>732</v>
      </c>
      <c r="M68" s="8">
        <f>BV851</f>
        <v>843</v>
      </c>
      <c r="N68" s="8">
        <f>BV623</f>
        <v>615</v>
      </c>
      <c r="O68" s="8">
        <f>BV1024</f>
        <v>1016</v>
      </c>
      <c r="P68" s="8">
        <f>BV462</f>
        <v>454</v>
      </c>
      <c r="Q68" s="8">
        <f>BV93</f>
        <v>85</v>
      </c>
      <c r="R68" s="8">
        <f>BV941</f>
        <v>933</v>
      </c>
      <c r="S68" s="14">
        <f>BV574</f>
        <v>566</v>
      </c>
      <c r="T68" s="97">
        <f>BV16</f>
        <v>8</v>
      </c>
      <c r="U68" s="8">
        <f>BV415</f>
        <v>407</v>
      </c>
      <c r="V68" s="8">
        <f>BV195</f>
        <v>187</v>
      </c>
      <c r="W68" s="8">
        <f>BV308</f>
        <v>300</v>
      </c>
      <c r="X68" s="8">
        <f>BV802</f>
        <v>794</v>
      </c>
      <c r="Y68" s="8">
        <f>BV657</f>
        <v>649</v>
      </c>
      <c r="Z68" s="8">
        <f>BV551</f>
        <v>543</v>
      </c>
      <c r="AA68" s="8">
        <f>BV920</f>
        <v>912</v>
      </c>
      <c r="AB68" s="8">
        <f>BV454</f>
        <v>446</v>
      </c>
      <c r="AC68" s="8">
        <f>BV53</f>
        <v>45</v>
      </c>
      <c r="AD68" s="8">
        <f>BV265</f>
        <v>257</v>
      </c>
      <c r="AE68" s="8">
        <f>BV154</f>
        <v>146</v>
      </c>
      <c r="AF68" s="8">
        <f>BV684</f>
        <v>676</v>
      </c>
      <c r="AG68" s="9">
        <f>BV827</f>
        <v>819</v>
      </c>
      <c r="AH68" s="5">
        <f t="shared" si="10"/>
        <v>16400</v>
      </c>
      <c r="AI68" s="5">
        <f t="shared" si="11"/>
        <v>11201200</v>
      </c>
      <c r="AJ68" s="2">
        <f t="shared" si="9"/>
        <v>8606720000</v>
      </c>
      <c r="AL68" s="143" t="s">
        <v>695</v>
      </c>
      <c r="AM68" s="144" t="s">
        <v>852</v>
      </c>
      <c r="AN68" s="121" t="s">
        <v>757</v>
      </c>
      <c r="AO68" s="144" t="s">
        <v>788</v>
      </c>
      <c r="AP68" s="121" t="s">
        <v>568</v>
      </c>
      <c r="AQ68" s="144" t="s">
        <v>975</v>
      </c>
      <c r="AR68" s="144" t="s">
        <v>631</v>
      </c>
      <c r="AS68" s="144" t="s">
        <v>914</v>
      </c>
      <c r="AT68" s="144" t="s">
        <v>178</v>
      </c>
      <c r="AU68" s="144" t="s">
        <v>336</v>
      </c>
      <c r="AV68" s="144" t="s">
        <v>241</v>
      </c>
      <c r="AW68" s="121" t="s">
        <v>273</v>
      </c>
      <c r="AX68" s="144" t="s">
        <v>55</v>
      </c>
      <c r="AY68" s="121" t="s">
        <v>463</v>
      </c>
      <c r="AZ68" s="144" t="s">
        <v>118</v>
      </c>
      <c r="BA68" s="144" t="s">
        <v>399</v>
      </c>
      <c r="BB68" s="121" t="s">
        <v>828</v>
      </c>
      <c r="BC68" s="144" t="s">
        <v>671</v>
      </c>
      <c r="BD68" s="144" t="s">
        <v>765</v>
      </c>
      <c r="BE68" s="144" t="s">
        <v>733</v>
      </c>
      <c r="BF68" s="144" t="s">
        <v>953</v>
      </c>
      <c r="BG68" s="144" t="s">
        <v>544</v>
      </c>
      <c r="BH68" s="144" t="s">
        <v>890</v>
      </c>
      <c r="BI68" s="144" t="s">
        <v>608</v>
      </c>
      <c r="BJ68" s="144" t="s">
        <v>344</v>
      </c>
      <c r="BK68" s="121" t="s">
        <v>1137</v>
      </c>
      <c r="BL68" s="144" t="s">
        <v>281</v>
      </c>
      <c r="BM68" s="144" t="s">
        <v>249</v>
      </c>
      <c r="BN68" s="144" t="s">
        <v>471</v>
      </c>
      <c r="BO68" s="144" t="s">
        <v>63</v>
      </c>
      <c r="BP68" s="144" t="s">
        <v>407</v>
      </c>
      <c r="BQ68" s="145" t="s">
        <v>125</v>
      </c>
      <c r="BR68" s="45"/>
      <c r="BS68" s="42"/>
      <c r="BT68" s="50" t="s">
        <v>233</v>
      </c>
      <c r="BU68" s="51" t="s">
        <v>1014</v>
      </c>
      <c r="BV68" s="52">
        <f>K3+(59*K5)</f>
        <v>60</v>
      </c>
      <c r="BW68" s="42"/>
    </row>
    <row r="69" spans="1:75" x14ac:dyDescent="0.2">
      <c r="A69" s="1">
        <v>19</v>
      </c>
      <c r="B69" s="7">
        <f>BV679</f>
        <v>671</v>
      </c>
      <c r="C69" s="8">
        <f>BV792</f>
        <v>784</v>
      </c>
      <c r="D69" s="8">
        <f>BV326</f>
        <v>318</v>
      </c>
      <c r="E69" s="8">
        <f>BV181</f>
        <v>173</v>
      </c>
      <c r="F69" s="8">
        <f>BV393</f>
        <v>385</v>
      </c>
      <c r="G69" s="8">
        <f>BV26</f>
        <v>18</v>
      </c>
      <c r="H69" s="8">
        <f>BV556</f>
        <v>548</v>
      </c>
      <c r="I69" s="8">
        <f>BV955</f>
        <v>947</v>
      </c>
      <c r="J69" s="8">
        <f>BV813</f>
        <v>805</v>
      </c>
      <c r="K69" s="8">
        <f>BV702</f>
        <v>694</v>
      </c>
      <c r="L69" s="8">
        <f>BV144</f>
        <v>136</v>
      </c>
      <c r="M69" s="8">
        <f>BV287</f>
        <v>279</v>
      </c>
      <c r="N69" s="8">
        <f>BV67</f>
        <v>59</v>
      </c>
      <c r="O69" s="8">
        <f>BV436</f>
        <v>428</v>
      </c>
      <c r="P69" s="8">
        <f>BV930</f>
        <v>922</v>
      </c>
      <c r="Q69" s="8">
        <f>BV529</f>
        <v>521</v>
      </c>
      <c r="R69" s="8">
        <f>BV513</f>
        <v>505</v>
      </c>
      <c r="S69" s="97">
        <f>BV114</f>
        <v>106</v>
      </c>
      <c r="T69" s="14">
        <f>BV612</f>
        <v>604</v>
      </c>
      <c r="U69" s="8">
        <f>BV979</f>
        <v>971</v>
      </c>
      <c r="V69" s="8">
        <f>BV751</f>
        <v>743</v>
      </c>
      <c r="W69" s="8">
        <f>BV896</f>
        <v>888</v>
      </c>
      <c r="X69" s="8">
        <f>BV334</f>
        <v>326</v>
      </c>
      <c r="Y69" s="8">
        <f>BV221</f>
        <v>213</v>
      </c>
      <c r="Z69" s="8">
        <f>BV75</f>
        <v>67</v>
      </c>
      <c r="AA69" s="8">
        <f>BV476</f>
        <v>468</v>
      </c>
      <c r="AB69" s="8">
        <f>BV1002</f>
        <v>994</v>
      </c>
      <c r="AC69" s="8">
        <f>BV633</f>
        <v>625</v>
      </c>
      <c r="AD69" s="8">
        <f>BV869</f>
        <v>861</v>
      </c>
      <c r="AE69" s="8">
        <f>BV726</f>
        <v>718</v>
      </c>
      <c r="AF69" s="8">
        <f>BV264</f>
        <v>256</v>
      </c>
      <c r="AG69" s="9">
        <f>BV375</f>
        <v>367</v>
      </c>
      <c r="AH69" s="5">
        <f t="shared" si="10"/>
        <v>16400</v>
      </c>
      <c r="AI69" s="5">
        <f t="shared" si="11"/>
        <v>11201200</v>
      </c>
      <c r="AL69" s="143" t="s">
        <v>692</v>
      </c>
      <c r="AM69" s="144" t="s">
        <v>849</v>
      </c>
      <c r="AN69" s="144" t="s">
        <v>754</v>
      </c>
      <c r="AO69" s="144" t="s">
        <v>785</v>
      </c>
      <c r="AP69" s="144" t="s">
        <v>565</v>
      </c>
      <c r="AQ69" s="144" t="s">
        <v>972</v>
      </c>
      <c r="AR69" s="144" t="s">
        <v>628</v>
      </c>
      <c r="AS69" s="121" t="s">
        <v>911</v>
      </c>
      <c r="AT69" s="144" t="s">
        <v>166</v>
      </c>
      <c r="AU69" s="144" t="s">
        <v>323</v>
      </c>
      <c r="AV69" s="144" t="s">
        <v>228</v>
      </c>
      <c r="AW69" s="144" t="s">
        <v>260</v>
      </c>
      <c r="AX69" s="144" t="s">
        <v>42</v>
      </c>
      <c r="AY69" s="144" t="s">
        <v>450</v>
      </c>
      <c r="AZ69" s="121" t="s">
        <v>1142</v>
      </c>
      <c r="BA69" s="144" t="s">
        <v>386</v>
      </c>
      <c r="BB69" s="144" t="s">
        <v>841</v>
      </c>
      <c r="BC69" s="144" t="s">
        <v>684</v>
      </c>
      <c r="BD69" s="144" t="s">
        <v>777</v>
      </c>
      <c r="BE69" s="121" t="s">
        <v>746</v>
      </c>
      <c r="BF69" s="144" t="s">
        <v>964</v>
      </c>
      <c r="BG69" s="121" t="s">
        <v>557</v>
      </c>
      <c r="BH69" s="144" t="s">
        <v>903</v>
      </c>
      <c r="BI69" s="144" t="s">
        <v>620</v>
      </c>
      <c r="BJ69" s="144" t="s">
        <v>347</v>
      </c>
      <c r="BK69" s="144" t="s">
        <v>189</v>
      </c>
      <c r="BL69" s="121" t="s">
        <v>284</v>
      </c>
      <c r="BM69" s="144" t="s">
        <v>252</v>
      </c>
      <c r="BN69" s="121" t="s">
        <v>474</v>
      </c>
      <c r="BO69" s="144" t="s">
        <v>66</v>
      </c>
      <c r="BP69" s="144" t="s">
        <v>410</v>
      </c>
      <c r="BQ69" s="145" t="s">
        <v>128</v>
      </c>
      <c r="BR69" s="45"/>
      <c r="BS69" s="42"/>
      <c r="BT69" s="50" t="s">
        <v>796</v>
      </c>
      <c r="BU69" s="51" t="s">
        <v>1014</v>
      </c>
      <c r="BV69" s="52">
        <f>K3+(60*K5)</f>
        <v>61</v>
      </c>
      <c r="BW69" s="42"/>
    </row>
    <row r="70" spans="1:75" x14ac:dyDescent="0.2">
      <c r="A70" s="1">
        <v>20</v>
      </c>
      <c r="B70" s="7">
        <f>BV836</f>
        <v>828</v>
      </c>
      <c r="C70" s="8">
        <f>BV691</f>
        <v>683</v>
      </c>
      <c r="D70" s="8">
        <f>BV161</f>
        <v>153</v>
      </c>
      <c r="E70" s="8">
        <f>BV274</f>
        <v>266</v>
      </c>
      <c r="F70" s="8">
        <f>BV46</f>
        <v>38</v>
      </c>
      <c r="G70" s="8">
        <f>BV445</f>
        <v>437</v>
      </c>
      <c r="H70" s="8">
        <f>BV911</f>
        <v>903</v>
      </c>
      <c r="I70" s="8">
        <f>BV544</f>
        <v>536</v>
      </c>
      <c r="J70" s="8">
        <f>BV650</f>
        <v>642</v>
      </c>
      <c r="K70" s="8">
        <f>BV793</f>
        <v>785</v>
      </c>
      <c r="L70" s="8">
        <f>BV299</f>
        <v>291</v>
      </c>
      <c r="M70" s="8">
        <f>BV188</f>
        <v>180</v>
      </c>
      <c r="N70" s="8">
        <f>BV424</f>
        <v>416</v>
      </c>
      <c r="O70" s="8">
        <f>BV23</f>
        <v>15</v>
      </c>
      <c r="P70" s="8">
        <f>BV581</f>
        <v>573</v>
      </c>
      <c r="Q70" s="8">
        <f>BV950</f>
        <v>942</v>
      </c>
      <c r="R70" s="97">
        <f>BV102</f>
        <v>94</v>
      </c>
      <c r="S70" s="8">
        <f>BV469</f>
        <v>461</v>
      </c>
      <c r="T70" s="8">
        <f>BV1031</f>
        <v>1023</v>
      </c>
      <c r="U70" s="14">
        <f>BV632</f>
        <v>624</v>
      </c>
      <c r="V70" s="8">
        <f>BV844</f>
        <v>836</v>
      </c>
      <c r="W70" s="8">
        <f>BV731</f>
        <v>723</v>
      </c>
      <c r="X70" s="8">
        <f>BV233</f>
        <v>225</v>
      </c>
      <c r="Y70" s="8">
        <f>BV378</f>
        <v>370</v>
      </c>
      <c r="Z70" s="8">
        <f>BV496</f>
        <v>488</v>
      </c>
      <c r="AA70" s="8">
        <f>BV127</f>
        <v>119</v>
      </c>
      <c r="AB70" s="8">
        <f>BV589</f>
        <v>581</v>
      </c>
      <c r="AC70" s="8">
        <f>BV990</f>
        <v>982</v>
      </c>
      <c r="AD70" s="8">
        <f>BV770</f>
        <v>762</v>
      </c>
      <c r="AE70" s="8">
        <f>BV881</f>
        <v>873</v>
      </c>
      <c r="AF70" s="8">
        <f>BV355</f>
        <v>347</v>
      </c>
      <c r="AG70" s="9">
        <f>BV212</f>
        <v>204</v>
      </c>
      <c r="AH70" s="5">
        <f t="shared" si="10"/>
        <v>16400</v>
      </c>
      <c r="AI70" s="5">
        <f t="shared" si="11"/>
        <v>11201200</v>
      </c>
      <c r="AL70" s="143" t="s">
        <v>693</v>
      </c>
      <c r="AM70" s="144" t="s">
        <v>850</v>
      </c>
      <c r="AN70" s="144" t="s">
        <v>755</v>
      </c>
      <c r="AO70" s="144" t="s">
        <v>786</v>
      </c>
      <c r="AP70" s="144" t="s">
        <v>566</v>
      </c>
      <c r="AQ70" s="144" t="s">
        <v>973</v>
      </c>
      <c r="AR70" s="121" t="s">
        <v>1116</v>
      </c>
      <c r="AS70" s="144" t="s">
        <v>912</v>
      </c>
      <c r="AT70" s="144" t="s">
        <v>180</v>
      </c>
      <c r="AU70" s="144" t="s">
        <v>338</v>
      </c>
      <c r="AV70" s="144" t="s">
        <v>243</v>
      </c>
      <c r="AW70" s="144" t="s">
        <v>275</v>
      </c>
      <c r="AX70" s="144" t="s">
        <v>57</v>
      </c>
      <c r="AY70" s="144" t="s">
        <v>465</v>
      </c>
      <c r="AZ70" s="144" t="s">
        <v>120</v>
      </c>
      <c r="BA70" s="121" t="s">
        <v>401</v>
      </c>
      <c r="BB70" s="144" t="s">
        <v>826</v>
      </c>
      <c r="BC70" s="144" t="s">
        <v>669</v>
      </c>
      <c r="BD70" s="121" t="s">
        <v>763</v>
      </c>
      <c r="BE70" s="144" t="s">
        <v>731</v>
      </c>
      <c r="BF70" s="121" t="s">
        <v>951</v>
      </c>
      <c r="BG70" s="144" t="s">
        <v>542</v>
      </c>
      <c r="BH70" s="144" t="s">
        <v>888</v>
      </c>
      <c r="BI70" s="144" t="s">
        <v>606</v>
      </c>
      <c r="BJ70" s="144" t="s">
        <v>346</v>
      </c>
      <c r="BK70" s="144" t="s">
        <v>188</v>
      </c>
      <c r="BL70" s="144" t="s">
        <v>283</v>
      </c>
      <c r="BM70" s="121" t="s">
        <v>251</v>
      </c>
      <c r="BN70" s="144" t="s">
        <v>473</v>
      </c>
      <c r="BO70" s="121" t="s">
        <v>1131</v>
      </c>
      <c r="BP70" s="144" t="s">
        <v>409</v>
      </c>
      <c r="BQ70" s="145" t="s">
        <v>127</v>
      </c>
      <c r="BR70" s="45"/>
      <c r="BS70" s="42"/>
      <c r="BT70" s="50" t="s">
        <v>988</v>
      </c>
      <c r="BU70" s="51" t="s">
        <v>1014</v>
      </c>
      <c r="BV70" s="52">
        <f>K3+(61*K5)</f>
        <v>62</v>
      </c>
      <c r="BW70" s="42"/>
    </row>
    <row r="71" spans="1:75" x14ac:dyDescent="0.2">
      <c r="A71" s="1">
        <v>21</v>
      </c>
      <c r="B71" s="7">
        <f>BV749</f>
        <v>741</v>
      </c>
      <c r="C71" s="8">
        <f>BV894</f>
        <v>886</v>
      </c>
      <c r="D71" s="8">
        <f>BV336</f>
        <v>328</v>
      </c>
      <c r="E71" s="8">
        <f>BV223</f>
        <v>215</v>
      </c>
      <c r="F71" s="8">
        <f>BV515</f>
        <v>507</v>
      </c>
      <c r="G71" s="8">
        <f>BV116</f>
        <v>108</v>
      </c>
      <c r="H71" s="8">
        <f>BV610</f>
        <v>602</v>
      </c>
      <c r="I71" s="8">
        <f>BV977</f>
        <v>969</v>
      </c>
      <c r="J71" s="8">
        <f>BV871</f>
        <v>863</v>
      </c>
      <c r="K71" s="8">
        <f>BV728</f>
        <v>720</v>
      </c>
      <c r="L71" s="8">
        <f>BV262</f>
        <v>254</v>
      </c>
      <c r="M71" s="8">
        <f>BV373</f>
        <v>365</v>
      </c>
      <c r="N71" s="8">
        <f>BV73</f>
        <v>65</v>
      </c>
      <c r="O71" s="8">
        <f>BV474</f>
        <v>466</v>
      </c>
      <c r="P71" s="8">
        <f>BV1004</f>
        <v>996</v>
      </c>
      <c r="Q71" s="8">
        <f>BV635</f>
        <v>627</v>
      </c>
      <c r="R71" s="8">
        <f>BV395</f>
        <v>387</v>
      </c>
      <c r="S71" s="8">
        <f>BV28</f>
        <v>20</v>
      </c>
      <c r="T71" s="8">
        <f>BV554</f>
        <v>546</v>
      </c>
      <c r="U71" s="8">
        <f>BV953</f>
        <v>945</v>
      </c>
      <c r="V71" s="14">
        <f>BV677</f>
        <v>669</v>
      </c>
      <c r="W71" s="8">
        <f>BV790</f>
        <v>782</v>
      </c>
      <c r="X71" s="8">
        <f>BV328</f>
        <v>320</v>
      </c>
      <c r="Y71" s="97">
        <f>BV183</f>
        <v>175</v>
      </c>
      <c r="Z71" s="8">
        <f>BV65</f>
        <v>57</v>
      </c>
      <c r="AA71" s="8">
        <f>BV434</f>
        <v>426</v>
      </c>
      <c r="AB71" s="8">
        <f>BV932</f>
        <v>924</v>
      </c>
      <c r="AC71" s="8">
        <f>BV531</f>
        <v>523</v>
      </c>
      <c r="AD71" s="8">
        <f>BV815</f>
        <v>807</v>
      </c>
      <c r="AE71" s="8">
        <f>BV704</f>
        <v>696</v>
      </c>
      <c r="AF71" s="8">
        <f>BV142</f>
        <v>134</v>
      </c>
      <c r="AG71" s="9">
        <f>BV285</f>
        <v>277</v>
      </c>
      <c r="AH71" s="5">
        <f t="shared" si="10"/>
        <v>16400</v>
      </c>
      <c r="AI71" s="5">
        <f t="shared" si="11"/>
        <v>11201200</v>
      </c>
      <c r="AL71" s="143" t="s">
        <v>686</v>
      </c>
      <c r="AM71" s="121" t="s">
        <v>843</v>
      </c>
      <c r="AN71" s="144" t="s">
        <v>748</v>
      </c>
      <c r="AO71" s="144" t="s">
        <v>779</v>
      </c>
      <c r="AP71" s="144" t="s">
        <v>559</v>
      </c>
      <c r="AQ71" s="144" t="s">
        <v>966</v>
      </c>
      <c r="AR71" s="144" t="s">
        <v>622</v>
      </c>
      <c r="AS71" s="121" t="s">
        <v>905</v>
      </c>
      <c r="AT71" s="121" t="s">
        <v>172</v>
      </c>
      <c r="AU71" s="144" t="s">
        <v>329</v>
      </c>
      <c r="AV71" s="144" t="s">
        <v>234</v>
      </c>
      <c r="AW71" s="144" t="s">
        <v>266</v>
      </c>
      <c r="AX71" s="144" t="s">
        <v>48</v>
      </c>
      <c r="AY71" s="144" t="s">
        <v>456</v>
      </c>
      <c r="AZ71" s="121" t="s">
        <v>111</v>
      </c>
      <c r="BA71" s="144" t="s">
        <v>392</v>
      </c>
      <c r="BB71" s="144" t="s">
        <v>835</v>
      </c>
      <c r="BC71" s="144" t="s">
        <v>678</v>
      </c>
      <c r="BD71" s="144" t="s">
        <v>771</v>
      </c>
      <c r="BE71" s="121" t="s">
        <v>740</v>
      </c>
      <c r="BF71" s="144" t="s">
        <v>958</v>
      </c>
      <c r="BG71" s="144" t="s">
        <v>551</v>
      </c>
      <c r="BH71" s="144" t="s">
        <v>897</v>
      </c>
      <c r="BI71" s="144" t="s">
        <v>614</v>
      </c>
      <c r="BJ71" s="144" t="s">
        <v>353</v>
      </c>
      <c r="BK71" s="144" t="s">
        <v>195</v>
      </c>
      <c r="BL71" s="121" t="s">
        <v>1124</v>
      </c>
      <c r="BM71" s="144" t="s">
        <v>258</v>
      </c>
      <c r="BN71" s="144" t="s">
        <v>478</v>
      </c>
      <c r="BO71" s="144" t="s">
        <v>72</v>
      </c>
      <c r="BP71" s="144" t="s">
        <v>416</v>
      </c>
      <c r="BQ71" s="145" t="s">
        <v>134</v>
      </c>
      <c r="BR71" s="45"/>
      <c r="BS71" s="42"/>
      <c r="BT71" s="50" t="s">
        <v>602</v>
      </c>
      <c r="BU71" s="51" t="s">
        <v>1014</v>
      </c>
      <c r="BV71" s="52">
        <f>K3+(62*K5)</f>
        <v>63</v>
      </c>
      <c r="BW71" s="42"/>
    </row>
    <row r="72" spans="1:75" x14ac:dyDescent="0.2">
      <c r="A72" s="1">
        <v>22</v>
      </c>
      <c r="B72" s="7">
        <f>BV842</f>
        <v>834</v>
      </c>
      <c r="C72" s="8">
        <f>BV729</f>
        <v>721</v>
      </c>
      <c r="D72" s="8">
        <f>BV235</f>
        <v>227</v>
      </c>
      <c r="E72" s="8">
        <f>BV380</f>
        <v>372</v>
      </c>
      <c r="F72" s="8">
        <f>BV104</f>
        <v>96</v>
      </c>
      <c r="G72" s="8">
        <f>BV471</f>
        <v>463</v>
      </c>
      <c r="H72" s="8">
        <f>BV1029</f>
        <v>1021</v>
      </c>
      <c r="I72" s="8">
        <f>BV630</f>
        <v>622</v>
      </c>
      <c r="J72" s="8">
        <f>BV772</f>
        <v>764</v>
      </c>
      <c r="K72" s="8">
        <f>BV883</f>
        <v>875</v>
      </c>
      <c r="L72" s="8">
        <f>BV353</f>
        <v>345</v>
      </c>
      <c r="M72" s="8">
        <f>BV210</f>
        <v>202</v>
      </c>
      <c r="N72" s="8">
        <f>BV494</f>
        <v>486</v>
      </c>
      <c r="O72" s="8">
        <f>BV125</f>
        <v>117</v>
      </c>
      <c r="P72" s="8">
        <f>BV591</f>
        <v>583</v>
      </c>
      <c r="Q72" s="8">
        <f>BV992</f>
        <v>984</v>
      </c>
      <c r="R72" s="8">
        <f>BV48</f>
        <v>40</v>
      </c>
      <c r="S72" s="8">
        <f>BV447</f>
        <v>439</v>
      </c>
      <c r="T72" s="8">
        <f>BV909</f>
        <v>901</v>
      </c>
      <c r="U72" s="8">
        <f>BV542</f>
        <v>534</v>
      </c>
      <c r="V72" s="8">
        <f>BV834</f>
        <v>826</v>
      </c>
      <c r="W72" s="14">
        <f>BV689</f>
        <v>681</v>
      </c>
      <c r="X72" s="97">
        <f>BV163</f>
        <v>155</v>
      </c>
      <c r="Y72" s="8">
        <f>BV276</f>
        <v>268</v>
      </c>
      <c r="Z72" s="8">
        <f>BV422</f>
        <v>414</v>
      </c>
      <c r="AA72" s="8">
        <f>BV21</f>
        <v>13</v>
      </c>
      <c r="AB72" s="8">
        <f>BV583</f>
        <v>575</v>
      </c>
      <c r="AC72" s="8">
        <f>BV952</f>
        <v>944</v>
      </c>
      <c r="AD72" s="8">
        <f>BV652</f>
        <v>644</v>
      </c>
      <c r="AE72" s="8">
        <f>BV795</f>
        <v>787</v>
      </c>
      <c r="AF72" s="8">
        <f>BV297</f>
        <v>289</v>
      </c>
      <c r="AG72" s="9">
        <f>BV186</f>
        <v>178</v>
      </c>
      <c r="AH72" s="5">
        <f t="shared" si="10"/>
        <v>16400</v>
      </c>
      <c r="AI72" s="5">
        <f t="shared" si="11"/>
        <v>11201200</v>
      </c>
      <c r="AL72" s="146" t="s">
        <v>699</v>
      </c>
      <c r="AM72" s="144" t="s">
        <v>856</v>
      </c>
      <c r="AN72" s="144" t="s">
        <v>761</v>
      </c>
      <c r="AO72" s="144" t="s">
        <v>792</v>
      </c>
      <c r="AP72" s="144" t="s">
        <v>572</v>
      </c>
      <c r="AQ72" s="144" t="s">
        <v>979</v>
      </c>
      <c r="AR72" s="121" t="s">
        <v>635</v>
      </c>
      <c r="AS72" s="144" t="s">
        <v>918</v>
      </c>
      <c r="AT72" s="144" t="s">
        <v>174</v>
      </c>
      <c r="AU72" s="121" t="s">
        <v>332</v>
      </c>
      <c r="AV72" s="144" t="s">
        <v>237</v>
      </c>
      <c r="AW72" s="144" t="s">
        <v>269</v>
      </c>
      <c r="AX72" s="144" t="s">
        <v>51</v>
      </c>
      <c r="AY72" s="144" t="s">
        <v>459</v>
      </c>
      <c r="AZ72" s="144" t="s">
        <v>114</v>
      </c>
      <c r="BA72" s="121" t="s">
        <v>395</v>
      </c>
      <c r="BB72" s="144" t="s">
        <v>832</v>
      </c>
      <c r="BC72" s="144" t="s">
        <v>675</v>
      </c>
      <c r="BD72" s="121" t="s">
        <v>1109</v>
      </c>
      <c r="BE72" s="144" t="s">
        <v>737</v>
      </c>
      <c r="BF72" s="144" t="s">
        <v>955</v>
      </c>
      <c r="BG72" s="144" t="s">
        <v>548</v>
      </c>
      <c r="BH72" s="144" t="s">
        <v>894</v>
      </c>
      <c r="BI72" s="144" t="s">
        <v>612</v>
      </c>
      <c r="BJ72" s="144" t="s">
        <v>340</v>
      </c>
      <c r="BK72" s="144" t="s">
        <v>182</v>
      </c>
      <c r="BL72" s="144" t="s">
        <v>277</v>
      </c>
      <c r="BM72" s="121" t="s">
        <v>245</v>
      </c>
      <c r="BN72" s="144" t="s">
        <v>467</v>
      </c>
      <c r="BO72" s="144" t="s">
        <v>59</v>
      </c>
      <c r="BP72" s="144" t="s">
        <v>403</v>
      </c>
      <c r="BQ72" s="145" t="s">
        <v>121</v>
      </c>
      <c r="BR72" s="45"/>
      <c r="BS72" s="42"/>
      <c r="BT72" s="50" t="s">
        <v>662</v>
      </c>
      <c r="BU72" s="51" t="s">
        <v>1014</v>
      </c>
      <c r="BV72" s="52">
        <f>K3+(63*K5)</f>
        <v>64</v>
      </c>
      <c r="BW72" s="42"/>
    </row>
    <row r="73" spans="1:75" x14ac:dyDescent="0.2">
      <c r="A73" s="1">
        <v>23</v>
      </c>
      <c r="B73" s="7">
        <f>BV294</f>
        <v>286</v>
      </c>
      <c r="C73" s="8">
        <f>BV149</f>
        <v>141</v>
      </c>
      <c r="D73" s="8">
        <f>BV711</f>
        <v>703</v>
      </c>
      <c r="E73" s="8">
        <f>BV824</f>
        <v>816</v>
      </c>
      <c r="F73" s="8">
        <f>BV524</f>
        <v>516</v>
      </c>
      <c r="G73" s="8">
        <f>BV923</f>
        <v>915</v>
      </c>
      <c r="H73" s="8">
        <f>BV425</f>
        <v>417</v>
      </c>
      <c r="I73" s="8">
        <f>BV58</f>
        <v>50</v>
      </c>
      <c r="J73" s="8">
        <f>BV176</f>
        <v>168</v>
      </c>
      <c r="K73" s="8">
        <f>BV319</f>
        <v>311</v>
      </c>
      <c r="L73" s="8">
        <f>BV781</f>
        <v>773</v>
      </c>
      <c r="M73" s="8">
        <f>BV670</f>
        <v>662</v>
      </c>
      <c r="N73" s="8">
        <f>BV962</f>
        <v>954</v>
      </c>
      <c r="O73" s="8">
        <f>BV561</f>
        <v>553</v>
      </c>
      <c r="P73" s="8">
        <f>BV35</f>
        <v>27</v>
      </c>
      <c r="Q73" s="8">
        <f>BV404</f>
        <v>396</v>
      </c>
      <c r="R73" s="8">
        <f>BV644</f>
        <v>636</v>
      </c>
      <c r="S73" s="8">
        <f>BV1011</f>
        <v>1003</v>
      </c>
      <c r="T73" s="8">
        <f>BV481</f>
        <v>473</v>
      </c>
      <c r="U73" s="8">
        <f>BV82</f>
        <v>74</v>
      </c>
      <c r="V73" s="8">
        <f>BV366</f>
        <v>358</v>
      </c>
      <c r="W73" s="97">
        <f>BV253</f>
        <v>245</v>
      </c>
      <c r="X73" s="14">
        <f>BV719</f>
        <v>711</v>
      </c>
      <c r="Y73" s="8">
        <f>BV864</f>
        <v>856</v>
      </c>
      <c r="Z73" s="8">
        <f>BV970</f>
        <v>962</v>
      </c>
      <c r="AA73" s="8">
        <f>BV601</f>
        <v>593</v>
      </c>
      <c r="AB73" s="8">
        <f>BV107</f>
        <v>99</v>
      </c>
      <c r="AC73" s="8">
        <f>BV508</f>
        <v>500</v>
      </c>
      <c r="AD73" s="8">
        <f>BV232</f>
        <v>224</v>
      </c>
      <c r="AE73" s="8">
        <f>BV343</f>
        <v>335</v>
      </c>
      <c r="AF73" s="8">
        <f>BV901</f>
        <v>893</v>
      </c>
      <c r="AG73" s="9">
        <f>BV758</f>
        <v>750</v>
      </c>
      <c r="AH73" s="5">
        <f t="shared" si="10"/>
        <v>16400</v>
      </c>
      <c r="AI73" s="5">
        <f t="shared" si="11"/>
        <v>11201200</v>
      </c>
      <c r="AJ73" s="2">
        <f t="shared" si="9"/>
        <v>8606720000</v>
      </c>
      <c r="AL73" s="143" t="s">
        <v>688</v>
      </c>
      <c r="AM73" s="144" t="s">
        <v>845</v>
      </c>
      <c r="AN73" s="144" t="s">
        <v>750</v>
      </c>
      <c r="AO73" s="144" t="s">
        <v>781</v>
      </c>
      <c r="AP73" s="144" t="s">
        <v>561</v>
      </c>
      <c r="AQ73" s="121" t="s">
        <v>1118</v>
      </c>
      <c r="AR73" s="144" t="s">
        <v>624</v>
      </c>
      <c r="AS73" s="144" t="s">
        <v>907</v>
      </c>
      <c r="AT73" s="144" t="s">
        <v>170</v>
      </c>
      <c r="AU73" s="144" t="s">
        <v>327</v>
      </c>
      <c r="AV73" s="144" t="s">
        <v>232</v>
      </c>
      <c r="AW73" s="144" t="s">
        <v>264</v>
      </c>
      <c r="AX73" s="121" t="s">
        <v>46</v>
      </c>
      <c r="AY73" s="144" t="s">
        <v>454</v>
      </c>
      <c r="AZ73" s="144" t="s">
        <v>109</v>
      </c>
      <c r="BA73" s="144" t="s">
        <v>390</v>
      </c>
      <c r="BB73" s="144" t="s">
        <v>837</v>
      </c>
      <c r="BC73" s="121" t="s">
        <v>680</v>
      </c>
      <c r="BD73" s="144" t="s">
        <v>773</v>
      </c>
      <c r="BE73" s="144" t="s">
        <v>742</v>
      </c>
      <c r="BF73" s="144" t="s">
        <v>960</v>
      </c>
      <c r="BG73" s="144" t="s">
        <v>553</v>
      </c>
      <c r="BH73" s="144" t="s">
        <v>899</v>
      </c>
      <c r="BI73" s="121" t="s">
        <v>616</v>
      </c>
      <c r="BJ73" s="121" t="s">
        <v>351</v>
      </c>
      <c r="BK73" s="144" t="s">
        <v>193</v>
      </c>
      <c r="BL73" s="144" t="s">
        <v>6</v>
      </c>
      <c r="BM73" s="144" t="s">
        <v>256</v>
      </c>
      <c r="BN73" s="144" t="s">
        <v>476</v>
      </c>
      <c r="BO73" s="144" t="s">
        <v>70</v>
      </c>
      <c r="BP73" s="121" t="s">
        <v>414</v>
      </c>
      <c r="BQ73" s="145" t="s">
        <v>132</v>
      </c>
      <c r="BR73" s="45"/>
      <c r="BS73" s="42"/>
      <c r="BT73" s="50" t="s">
        <v>48</v>
      </c>
      <c r="BU73" s="51" t="s">
        <v>1014</v>
      </c>
      <c r="BV73" s="52">
        <f>K3+(64*K5)</f>
        <v>65</v>
      </c>
      <c r="BW73" s="42"/>
    </row>
    <row r="74" spans="1:75" x14ac:dyDescent="0.2">
      <c r="A74" s="1">
        <v>24</v>
      </c>
      <c r="B74" s="7">
        <f>BV193</f>
        <v>185</v>
      </c>
      <c r="C74" s="8">
        <f>BV306</f>
        <v>298</v>
      </c>
      <c r="D74" s="8">
        <f>BV804</f>
        <v>796</v>
      </c>
      <c r="E74" s="8">
        <f>BV659</f>
        <v>651</v>
      </c>
      <c r="F74" s="8">
        <f>BV943</f>
        <v>935</v>
      </c>
      <c r="G74" s="8">
        <f>BV576</f>
        <v>568</v>
      </c>
      <c r="H74" s="8">
        <f>BV14</f>
        <v>6</v>
      </c>
      <c r="I74" s="8">
        <f>BV413</f>
        <v>405</v>
      </c>
      <c r="J74" s="8">
        <f>BV267</f>
        <v>259</v>
      </c>
      <c r="K74" s="8">
        <f>BV156</f>
        <v>148</v>
      </c>
      <c r="L74" s="8">
        <f>BV682</f>
        <v>674</v>
      </c>
      <c r="M74" s="8">
        <f>BV825</f>
        <v>817</v>
      </c>
      <c r="N74" s="8">
        <f>BV549</f>
        <v>541</v>
      </c>
      <c r="O74" s="8">
        <f>BV918</f>
        <v>910</v>
      </c>
      <c r="P74" s="8">
        <f>BV456</f>
        <v>448</v>
      </c>
      <c r="Q74" s="8">
        <f>BV55</f>
        <v>47</v>
      </c>
      <c r="R74" s="8">
        <f>BV999</f>
        <v>991</v>
      </c>
      <c r="S74" s="8">
        <f>BV600</f>
        <v>592</v>
      </c>
      <c r="T74" s="8">
        <f>BV134</f>
        <v>126</v>
      </c>
      <c r="U74" s="8">
        <f>BV501</f>
        <v>493</v>
      </c>
      <c r="V74" s="97">
        <f>BV201</f>
        <v>193</v>
      </c>
      <c r="W74" s="8">
        <f>BV346</f>
        <v>338</v>
      </c>
      <c r="X74" s="8">
        <f>BV876</f>
        <v>868</v>
      </c>
      <c r="Y74" s="14">
        <f>BV763</f>
        <v>755</v>
      </c>
      <c r="Z74" s="8">
        <f>BV621</f>
        <v>613</v>
      </c>
      <c r="AA74" s="8">
        <f>BV1022</f>
        <v>1014</v>
      </c>
      <c r="AB74" s="8">
        <f>BV464</f>
        <v>456</v>
      </c>
      <c r="AC74" s="8">
        <f>BV95</f>
        <v>87</v>
      </c>
      <c r="AD74" s="8">
        <f>BV387</f>
        <v>379</v>
      </c>
      <c r="AE74" s="8">
        <f>BV244</f>
        <v>236</v>
      </c>
      <c r="AF74" s="8">
        <f>BV738</f>
        <v>730</v>
      </c>
      <c r="AG74" s="9">
        <f>BV849</f>
        <v>841</v>
      </c>
      <c r="AH74" s="5">
        <f t="shared" si="10"/>
        <v>16400</v>
      </c>
      <c r="AI74" s="5">
        <f t="shared" si="11"/>
        <v>11201200</v>
      </c>
      <c r="AJ74" s="2">
        <f t="shared" si="9"/>
        <v>8606720000</v>
      </c>
      <c r="AL74" s="143" t="s">
        <v>697</v>
      </c>
      <c r="AM74" s="144" t="s">
        <v>854</v>
      </c>
      <c r="AN74" s="144" t="s">
        <v>759</v>
      </c>
      <c r="AO74" s="144" t="s">
        <v>790</v>
      </c>
      <c r="AP74" s="121" t="s">
        <v>570</v>
      </c>
      <c r="AQ74" s="144" t="s">
        <v>977</v>
      </c>
      <c r="AR74" s="144" t="s">
        <v>633</v>
      </c>
      <c r="AS74" s="144" t="s">
        <v>916</v>
      </c>
      <c r="AT74" s="144" t="s">
        <v>176</v>
      </c>
      <c r="AU74" s="144" t="s">
        <v>334</v>
      </c>
      <c r="AV74" s="144" t="s">
        <v>239</v>
      </c>
      <c r="AW74" s="144" t="s">
        <v>271</v>
      </c>
      <c r="AX74" s="144" t="s">
        <v>53</v>
      </c>
      <c r="AY74" s="121" t="s">
        <v>1130</v>
      </c>
      <c r="AZ74" s="144" t="s">
        <v>116</v>
      </c>
      <c r="BA74" s="144" t="s">
        <v>397</v>
      </c>
      <c r="BB74" s="121" t="s">
        <v>830</v>
      </c>
      <c r="BC74" s="144" t="s">
        <v>673</v>
      </c>
      <c r="BD74" s="144" t="s">
        <v>767</v>
      </c>
      <c r="BE74" s="144" t="s">
        <v>735</v>
      </c>
      <c r="BF74" s="144" t="s">
        <v>954</v>
      </c>
      <c r="BG74" s="144" t="s">
        <v>546</v>
      </c>
      <c r="BH74" s="121" t="s">
        <v>892</v>
      </c>
      <c r="BI74" s="144" t="s">
        <v>610</v>
      </c>
      <c r="BJ74" s="144" t="s">
        <v>342</v>
      </c>
      <c r="BK74" s="121" t="s">
        <v>184</v>
      </c>
      <c r="BL74" s="144" t="s">
        <v>279</v>
      </c>
      <c r="BM74" s="144" t="s">
        <v>247</v>
      </c>
      <c r="BN74" s="144" t="s">
        <v>469</v>
      </c>
      <c r="BO74" s="144" t="s">
        <v>61</v>
      </c>
      <c r="BP74" s="144" t="s">
        <v>405</v>
      </c>
      <c r="BQ74" s="147" t="s">
        <v>123</v>
      </c>
      <c r="BR74" s="45"/>
      <c r="BS74" s="42"/>
      <c r="BT74" s="50" t="s">
        <v>231</v>
      </c>
      <c r="BU74" s="51" t="s">
        <v>1014</v>
      </c>
      <c r="BV74" s="52">
        <f>K3+(65*K5)</f>
        <v>66</v>
      </c>
      <c r="BW74" s="42"/>
    </row>
    <row r="75" spans="1:75" x14ac:dyDescent="0.2">
      <c r="A75" s="1">
        <v>25</v>
      </c>
      <c r="B75" s="7">
        <f>BV475</f>
        <v>467</v>
      </c>
      <c r="C75" s="8">
        <f>BV76</f>
        <v>68</v>
      </c>
      <c r="D75" s="8">
        <f>BV634</f>
        <v>626</v>
      </c>
      <c r="E75" s="8">
        <f>BV1001</f>
        <v>993</v>
      </c>
      <c r="F75" s="8">
        <f>BV725</f>
        <v>717</v>
      </c>
      <c r="G75" s="8">
        <f>BV870</f>
        <v>862</v>
      </c>
      <c r="H75" s="8">
        <f>BV376</f>
        <v>368</v>
      </c>
      <c r="I75" s="8">
        <f>BV263</f>
        <v>255</v>
      </c>
      <c r="J75" s="8">
        <f>BV113</f>
        <v>105</v>
      </c>
      <c r="K75" s="8">
        <f>BV514</f>
        <v>506</v>
      </c>
      <c r="L75" s="8">
        <f>BV980</f>
        <v>972</v>
      </c>
      <c r="M75" s="8">
        <f>BV611</f>
        <v>603</v>
      </c>
      <c r="N75" s="8">
        <f>BV895</f>
        <v>887</v>
      </c>
      <c r="O75" s="8">
        <f>BV752</f>
        <v>744</v>
      </c>
      <c r="P75" s="8">
        <f>BV222</f>
        <v>214</v>
      </c>
      <c r="Q75" s="8">
        <f>BV333</f>
        <v>325</v>
      </c>
      <c r="R75" s="8">
        <f>BV701</f>
        <v>693</v>
      </c>
      <c r="S75" s="8">
        <f>BV814</f>
        <v>806</v>
      </c>
      <c r="T75" s="8">
        <f>BV288</f>
        <v>280</v>
      </c>
      <c r="U75" s="8">
        <f>BV143</f>
        <v>135</v>
      </c>
      <c r="V75" s="8">
        <f>BV435</f>
        <v>427</v>
      </c>
      <c r="W75" s="8">
        <f>BV68</f>
        <v>60</v>
      </c>
      <c r="X75" s="8">
        <f>BV530</f>
        <v>522</v>
      </c>
      <c r="Y75" s="8">
        <f>BV929</f>
        <v>921</v>
      </c>
      <c r="Z75" s="14">
        <f>BV791</f>
        <v>783</v>
      </c>
      <c r="AA75" s="8">
        <f>BV680</f>
        <v>672</v>
      </c>
      <c r="AB75" s="8">
        <f>BV182</f>
        <v>174</v>
      </c>
      <c r="AC75" s="97">
        <f>BV325</f>
        <v>317</v>
      </c>
      <c r="AD75" s="8">
        <f>BV25</f>
        <v>17</v>
      </c>
      <c r="AE75" s="8">
        <f>BV394</f>
        <v>386</v>
      </c>
      <c r="AF75" s="8">
        <f>BV956</f>
        <v>948</v>
      </c>
      <c r="AG75" s="9">
        <f>BV555</f>
        <v>547</v>
      </c>
      <c r="AH75" s="5">
        <f t="shared" si="10"/>
        <v>16400</v>
      </c>
      <c r="AI75" s="5">
        <f t="shared" si="11"/>
        <v>11201200</v>
      </c>
      <c r="AL75" s="143" t="s">
        <v>133</v>
      </c>
      <c r="AM75" s="144" t="s">
        <v>415</v>
      </c>
      <c r="AN75" s="144" t="s">
        <v>71</v>
      </c>
      <c r="AO75" s="121" t="s">
        <v>477</v>
      </c>
      <c r="AP75" s="144" t="s">
        <v>257</v>
      </c>
      <c r="AQ75" s="121" t="s">
        <v>288</v>
      </c>
      <c r="AR75" s="144" t="s">
        <v>194</v>
      </c>
      <c r="AS75" s="144" t="s">
        <v>352</v>
      </c>
      <c r="AT75" s="144" t="s">
        <v>615</v>
      </c>
      <c r="AU75" s="144" t="s">
        <v>898</v>
      </c>
      <c r="AV75" s="121" t="s">
        <v>552</v>
      </c>
      <c r="AW75" s="144" t="s">
        <v>193</v>
      </c>
      <c r="AX75" s="121" t="s">
        <v>741</v>
      </c>
      <c r="AY75" s="144" t="s">
        <v>772</v>
      </c>
      <c r="AZ75" s="144" t="s">
        <v>679</v>
      </c>
      <c r="BA75" s="144" t="s">
        <v>836</v>
      </c>
      <c r="BB75" s="144" t="s">
        <v>391</v>
      </c>
      <c r="BC75" s="144" t="s">
        <v>110</v>
      </c>
      <c r="BD75" s="144" t="s">
        <v>455</v>
      </c>
      <c r="BE75" s="144" t="s">
        <v>47</v>
      </c>
      <c r="BF75" s="144" t="s">
        <v>265</v>
      </c>
      <c r="BG75" s="144" t="s">
        <v>233</v>
      </c>
      <c r="BH75" s="144" t="s">
        <v>328</v>
      </c>
      <c r="BI75" s="121" t="s">
        <v>1140</v>
      </c>
      <c r="BJ75" s="144" t="s">
        <v>906</v>
      </c>
      <c r="BK75" s="144" t="s">
        <v>623</v>
      </c>
      <c r="BL75" s="144" t="s">
        <v>967</v>
      </c>
      <c r="BM75" s="144" t="s">
        <v>560</v>
      </c>
      <c r="BN75" s="144" t="s">
        <v>780</v>
      </c>
      <c r="BO75" s="144" t="s">
        <v>749</v>
      </c>
      <c r="BP75" s="121" t="s">
        <v>844</v>
      </c>
      <c r="BQ75" s="145" t="s">
        <v>687</v>
      </c>
      <c r="BR75" s="45"/>
      <c r="BS75" s="42"/>
      <c r="BT75" s="50" t="s">
        <v>347</v>
      </c>
      <c r="BU75" s="51" t="s">
        <v>1014</v>
      </c>
      <c r="BV75" s="52">
        <f>K3+(66*K5)</f>
        <v>67</v>
      </c>
      <c r="BW75" s="42"/>
    </row>
    <row r="76" spans="1:75" x14ac:dyDescent="0.2">
      <c r="A76" s="1">
        <v>26</v>
      </c>
      <c r="B76" s="7">
        <f>BV128</f>
        <v>120</v>
      </c>
      <c r="C76" s="8">
        <f>BV495</f>
        <v>487</v>
      </c>
      <c r="D76" s="8">
        <f>BV989</f>
        <v>981</v>
      </c>
      <c r="E76" s="8">
        <f>BV590</f>
        <v>582</v>
      </c>
      <c r="F76" s="8">
        <f>BV882</f>
        <v>874</v>
      </c>
      <c r="G76" s="8">
        <f>BV769</f>
        <v>761</v>
      </c>
      <c r="H76" s="8">
        <f>BV211</f>
        <v>203</v>
      </c>
      <c r="I76" s="8">
        <f>BV356</f>
        <v>348</v>
      </c>
      <c r="J76" s="8">
        <f>BV470</f>
        <v>462</v>
      </c>
      <c r="K76" s="8">
        <f>BV101</f>
        <v>93</v>
      </c>
      <c r="L76" s="8">
        <f>BV631</f>
        <v>623</v>
      </c>
      <c r="M76" s="8">
        <f>BV1032</f>
        <v>1024</v>
      </c>
      <c r="N76" s="8">
        <f>BV732</f>
        <v>724</v>
      </c>
      <c r="O76" s="8">
        <f>BV843</f>
        <v>835</v>
      </c>
      <c r="P76" s="8">
        <f>BV377</f>
        <v>369</v>
      </c>
      <c r="Q76" s="8">
        <f>BV234</f>
        <v>226</v>
      </c>
      <c r="R76" s="8">
        <f>BV794</f>
        <v>786</v>
      </c>
      <c r="S76" s="8">
        <f>BV649</f>
        <v>641</v>
      </c>
      <c r="T76" s="8">
        <f>BV187</f>
        <v>179</v>
      </c>
      <c r="U76" s="8">
        <f>BV300</f>
        <v>292</v>
      </c>
      <c r="V76" s="8">
        <f>BV24</f>
        <v>16</v>
      </c>
      <c r="W76" s="8">
        <f>BV423</f>
        <v>415</v>
      </c>
      <c r="X76" s="8">
        <f>BV949</f>
        <v>941</v>
      </c>
      <c r="Y76" s="8">
        <f>BV582</f>
        <v>574</v>
      </c>
      <c r="Z76" s="8">
        <f>BV692</f>
        <v>684</v>
      </c>
      <c r="AA76" s="14">
        <f>BV835</f>
        <v>827</v>
      </c>
      <c r="AB76" s="97">
        <f>BV273</f>
        <v>265</v>
      </c>
      <c r="AC76" s="8">
        <f>BV162</f>
        <v>154</v>
      </c>
      <c r="AD76" s="8">
        <f>BV446</f>
        <v>438</v>
      </c>
      <c r="AE76" s="8">
        <f>BV45</f>
        <v>37</v>
      </c>
      <c r="AF76" s="8">
        <f>BV543</f>
        <v>535</v>
      </c>
      <c r="AG76" s="9">
        <f>BV912</f>
        <v>904</v>
      </c>
      <c r="AH76" s="5">
        <f t="shared" si="10"/>
        <v>16400</v>
      </c>
      <c r="AI76" s="5">
        <f t="shared" si="11"/>
        <v>11201200</v>
      </c>
      <c r="AL76" s="143" t="s">
        <v>122</v>
      </c>
      <c r="AM76" s="144" t="s">
        <v>404</v>
      </c>
      <c r="AN76" s="121" t="s">
        <v>60</v>
      </c>
      <c r="AO76" s="144" t="s">
        <v>468</v>
      </c>
      <c r="AP76" s="121" t="s">
        <v>246</v>
      </c>
      <c r="AQ76" s="144" t="s">
        <v>278</v>
      </c>
      <c r="AR76" s="144" t="s">
        <v>183</v>
      </c>
      <c r="AS76" s="144" t="s">
        <v>341</v>
      </c>
      <c r="AT76" s="144" t="s">
        <v>611</v>
      </c>
      <c r="AU76" s="144" t="s">
        <v>893</v>
      </c>
      <c r="AV76" s="144" t="s">
        <v>547</v>
      </c>
      <c r="AW76" s="121" t="s">
        <v>921</v>
      </c>
      <c r="AX76" s="144" t="s">
        <v>736</v>
      </c>
      <c r="AY76" s="121" t="s">
        <v>1015</v>
      </c>
      <c r="AZ76" s="144" t="s">
        <v>674</v>
      </c>
      <c r="BA76" s="144" t="s">
        <v>831</v>
      </c>
      <c r="BB76" s="144" t="s">
        <v>396</v>
      </c>
      <c r="BC76" s="144" t="s">
        <v>115</v>
      </c>
      <c r="BD76" s="144" t="s">
        <v>460</v>
      </c>
      <c r="BE76" s="144" t="s">
        <v>52</v>
      </c>
      <c r="BF76" s="144" t="s">
        <v>270</v>
      </c>
      <c r="BG76" s="144" t="s">
        <v>238</v>
      </c>
      <c r="BH76" s="121" t="s">
        <v>333</v>
      </c>
      <c r="BI76" s="144" t="s">
        <v>175</v>
      </c>
      <c r="BJ76" s="144" t="s">
        <v>917</v>
      </c>
      <c r="BK76" s="144" t="s">
        <v>634</v>
      </c>
      <c r="BL76" s="144" t="s">
        <v>978</v>
      </c>
      <c r="BM76" s="144" t="s">
        <v>571</v>
      </c>
      <c r="BN76" s="144" t="s">
        <v>791</v>
      </c>
      <c r="BO76" s="144" t="s">
        <v>760</v>
      </c>
      <c r="BP76" s="144" t="s">
        <v>855</v>
      </c>
      <c r="BQ76" s="147" t="s">
        <v>1113</v>
      </c>
      <c r="BR76" s="45"/>
      <c r="BS76" s="42"/>
      <c r="BT76" s="50" t="s">
        <v>415</v>
      </c>
      <c r="BU76" s="51" t="s">
        <v>1014</v>
      </c>
      <c r="BV76" s="52">
        <f>K3+(67*K5)</f>
        <v>68</v>
      </c>
      <c r="BW76" s="42"/>
    </row>
    <row r="77" spans="1:75" x14ac:dyDescent="0.2">
      <c r="A77" s="1">
        <v>27</v>
      </c>
      <c r="B77" s="7">
        <f>BV564</f>
        <v>556</v>
      </c>
      <c r="C77" s="8">
        <f>BV963</f>
        <v>955</v>
      </c>
      <c r="D77" s="8">
        <f>BV401</f>
        <v>393</v>
      </c>
      <c r="E77" s="8">
        <f>BV34</f>
        <v>26</v>
      </c>
      <c r="F77" s="8">
        <f>BV318</f>
        <v>310</v>
      </c>
      <c r="G77" s="8">
        <f>BV173</f>
        <v>165</v>
      </c>
      <c r="H77" s="8">
        <f>BV671</f>
        <v>663</v>
      </c>
      <c r="I77" s="8">
        <f>BV784</f>
        <v>776</v>
      </c>
      <c r="J77" s="8">
        <f>BV922</f>
        <v>914</v>
      </c>
      <c r="K77" s="8">
        <f>BV521</f>
        <v>513</v>
      </c>
      <c r="L77" s="8">
        <f>BV59</f>
        <v>51</v>
      </c>
      <c r="M77" s="8">
        <f>BV428</f>
        <v>420</v>
      </c>
      <c r="N77" s="8">
        <f>BV152</f>
        <v>144</v>
      </c>
      <c r="O77" s="8">
        <f>BV295</f>
        <v>287</v>
      </c>
      <c r="P77" s="8">
        <f>BV821</f>
        <v>813</v>
      </c>
      <c r="Q77" s="8">
        <f>BV710</f>
        <v>702</v>
      </c>
      <c r="R77" s="8">
        <f>BV342</f>
        <v>334</v>
      </c>
      <c r="S77" s="8">
        <f>BV229</f>
        <v>221</v>
      </c>
      <c r="T77" s="8">
        <f>BV759</f>
        <v>751</v>
      </c>
      <c r="U77" s="8">
        <f>BV904</f>
        <v>896</v>
      </c>
      <c r="V77" s="8">
        <f>BV604</f>
        <v>596</v>
      </c>
      <c r="W77" s="8">
        <f>BV971</f>
        <v>963</v>
      </c>
      <c r="X77" s="8">
        <f>BV505</f>
        <v>497</v>
      </c>
      <c r="Y77" s="8">
        <f>BV106</f>
        <v>98</v>
      </c>
      <c r="Z77" s="8">
        <f>BV256</f>
        <v>248</v>
      </c>
      <c r="AA77" s="97">
        <f>BV367</f>
        <v>359</v>
      </c>
      <c r="AB77" s="14">
        <f>BV861</f>
        <v>853</v>
      </c>
      <c r="AC77" s="8">
        <f>BV718</f>
        <v>710</v>
      </c>
      <c r="AD77" s="8">
        <f>BV1010</f>
        <v>1002</v>
      </c>
      <c r="AE77" s="8">
        <f>BV641</f>
        <v>633</v>
      </c>
      <c r="AF77" s="8">
        <f>BV83</f>
        <v>75</v>
      </c>
      <c r="AG77" s="9">
        <f>BV484</f>
        <v>476</v>
      </c>
      <c r="AH77" s="5">
        <f t="shared" si="10"/>
        <v>16400</v>
      </c>
      <c r="AI77" s="5">
        <f t="shared" si="11"/>
        <v>11201200</v>
      </c>
      <c r="AJ77" s="2">
        <f t="shared" si="9"/>
        <v>8606720000</v>
      </c>
      <c r="AL77" s="143" t="s">
        <v>135</v>
      </c>
      <c r="AM77" s="121" t="s">
        <v>417</v>
      </c>
      <c r="AN77" s="144" t="s">
        <v>73</v>
      </c>
      <c r="AO77" s="144" t="s">
        <v>479</v>
      </c>
      <c r="AP77" s="144" t="s">
        <v>259</v>
      </c>
      <c r="AQ77" s="144" t="s">
        <v>290</v>
      </c>
      <c r="AR77" s="144" t="s">
        <v>196</v>
      </c>
      <c r="AS77" s="144" t="s">
        <v>528</v>
      </c>
      <c r="AT77" s="121" t="s">
        <v>1125</v>
      </c>
      <c r="AU77" s="144" t="s">
        <v>896</v>
      </c>
      <c r="AV77" s="144" t="s">
        <v>550</v>
      </c>
      <c r="AW77" s="144" t="s">
        <v>957</v>
      </c>
      <c r="AX77" s="144" t="s">
        <v>739</v>
      </c>
      <c r="AY77" s="144" t="s">
        <v>403</v>
      </c>
      <c r="AZ77" s="144" t="s">
        <v>677</v>
      </c>
      <c r="BA77" s="144" t="s">
        <v>834</v>
      </c>
      <c r="BB77" s="144" t="s">
        <v>393</v>
      </c>
      <c r="BC77" s="144" t="s">
        <v>112</v>
      </c>
      <c r="BD77" s="144" t="s">
        <v>457</v>
      </c>
      <c r="BE77" s="121" t="s">
        <v>49</v>
      </c>
      <c r="BF77" s="144" t="s">
        <v>267</v>
      </c>
      <c r="BG77" s="121" t="s">
        <v>235</v>
      </c>
      <c r="BH77" s="144" t="s">
        <v>330</v>
      </c>
      <c r="BI77" s="144" t="s">
        <v>4</v>
      </c>
      <c r="BJ77" s="144" t="s">
        <v>904</v>
      </c>
      <c r="BK77" s="144" t="s">
        <v>621</v>
      </c>
      <c r="BL77" s="121" t="s">
        <v>965</v>
      </c>
      <c r="BM77" s="144" t="s">
        <v>558</v>
      </c>
      <c r="BN77" s="121" t="s">
        <v>778</v>
      </c>
      <c r="BO77" s="144" t="s">
        <v>747</v>
      </c>
      <c r="BP77" s="144" t="s">
        <v>842</v>
      </c>
      <c r="BQ77" s="145" t="s">
        <v>685</v>
      </c>
      <c r="BR77" s="45"/>
      <c r="BS77" s="42"/>
      <c r="BT77" s="50" t="s">
        <v>600</v>
      </c>
      <c r="BU77" s="51" t="s">
        <v>1014</v>
      </c>
      <c r="BV77" s="52">
        <f>K3+(68*K5)</f>
        <v>69</v>
      </c>
      <c r="BW77" s="42"/>
    </row>
    <row r="78" spans="1:75" x14ac:dyDescent="0.2">
      <c r="A78" s="1">
        <v>28</v>
      </c>
      <c r="B78" s="7">
        <f>BV919</f>
        <v>911</v>
      </c>
      <c r="C78" s="8">
        <f>BV552</f>
        <v>544</v>
      </c>
      <c r="D78" s="8">
        <f>BV54</f>
        <v>46</v>
      </c>
      <c r="E78" s="8">
        <f>BV453</f>
        <v>445</v>
      </c>
      <c r="F78" s="8">
        <f>BV153</f>
        <v>145</v>
      </c>
      <c r="G78" s="8">
        <f>BV266</f>
        <v>258</v>
      </c>
      <c r="H78" s="8">
        <f>BV828</f>
        <v>820</v>
      </c>
      <c r="I78" s="8">
        <f>BV683</f>
        <v>675</v>
      </c>
      <c r="J78" s="8">
        <f>BV573</f>
        <v>565</v>
      </c>
      <c r="K78" s="8">
        <f>BV942</f>
        <v>934</v>
      </c>
      <c r="L78" s="8">
        <f>BV416</f>
        <v>408</v>
      </c>
      <c r="M78" s="8">
        <f>BV15</f>
        <v>7</v>
      </c>
      <c r="N78" s="8">
        <f>BV307</f>
        <v>299</v>
      </c>
      <c r="O78" s="8">
        <f>BV196</f>
        <v>188</v>
      </c>
      <c r="P78" s="8">
        <f>BV658</f>
        <v>650</v>
      </c>
      <c r="Q78" s="8">
        <f>BV801</f>
        <v>793</v>
      </c>
      <c r="R78" s="8">
        <f>BV241</f>
        <v>233</v>
      </c>
      <c r="S78" s="8">
        <f>BV386</f>
        <v>378</v>
      </c>
      <c r="T78" s="8">
        <f>BV852</f>
        <v>844</v>
      </c>
      <c r="U78" s="8">
        <f>BV739</f>
        <v>731</v>
      </c>
      <c r="V78" s="8">
        <f>BV1023</f>
        <v>1015</v>
      </c>
      <c r="W78" s="8">
        <f>BV624</f>
        <v>616</v>
      </c>
      <c r="X78" s="8">
        <f>BV94</f>
        <v>86</v>
      </c>
      <c r="Y78" s="8">
        <f>BV461</f>
        <v>453</v>
      </c>
      <c r="Z78" s="97">
        <f>BV347</f>
        <v>339</v>
      </c>
      <c r="AA78" s="8">
        <f>BV204</f>
        <v>196</v>
      </c>
      <c r="AB78" s="8">
        <f>BV762</f>
        <v>754</v>
      </c>
      <c r="AC78" s="14">
        <f>BV873</f>
        <v>865</v>
      </c>
      <c r="AD78" s="8">
        <f>BV597</f>
        <v>589</v>
      </c>
      <c r="AE78" s="8">
        <f>BV998</f>
        <v>990</v>
      </c>
      <c r="AF78" s="8">
        <f>BV504</f>
        <v>496</v>
      </c>
      <c r="AG78" s="9">
        <f>BV135</f>
        <v>127</v>
      </c>
      <c r="AH78" s="5">
        <f t="shared" si="10"/>
        <v>16400</v>
      </c>
      <c r="AI78" s="5">
        <f t="shared" si="11"/>
        <v>11201200</v>
      </c>
      <c r="AJ78" s="2">
        <f t="shared" si="9"/>
        <v>8606720000</v>
      </c>
      <c r="AL78" s="146" t="s">
        <v>1139</v>
      </c>
      <c r="AM78" s="144" t="s">
        <v>402</v>
      </c>
      <c r="AN78" s="144" t="s">
        <v>58</v>
      </c>
      <c r="AO78" s="144" t="s">
        <v>466</v>
      </c>
      <c r="AP78" s="144" t="s">
        <v>244</v>
      </c>
      <c r="AQ78" s="144" t="s">
        <v>276</v>
      </c>
      <c r="AR78" s="144" t="s">
        <v>181</v>
      </c>
      <c r="AS78" s="144" t="s">
        <v>339</v>
      </c>
      <c r="AT78" s="144" t="s">
        <v>613</v>
      </c>
      <c r="AU78" s="121" t="s">
        <v>895</v>
      </c>
      <c r="AV78" s="144" t="s">
        <v>549</v>
      </c>
      <c r="AW78" s="144" t="s">
        <v>956</v>
      </c>
      <c r="AX78" s="144" t="s">
        <v>738</v>
      </c>
      <c r="AY78" s="144" t="s">
        <v>769</v>
      </c>
      <c r="AZ78" s="144" t="s">
        <v>676</v>
      </c>
      <c r="BA78" s="144" t="s">
        <v>833</v>
      </c>
      <c r="BB78" s="144" t="s">
        <v>394</v>
      </c>
      <c r="BC78" s="144" t="s">
        <v>113</v>
      </c>
      <c r="BD78" s="121" t="s">
        <v>458</v>
      </c>
      <c r="BE78" s="144" t="s">
        <v>50</v>
      </c>
      <c r="BF78" s="121" t="s">
        <v>268</v>
      </c>
      <c r="BG78" s="144" t="s">
        <v>236</v>
      </c>
      <c r="BH78" s="144" t="s">
        <v>331</v>
      </c>
      <c r="BI78" s="144" t="s">
        <v>173</v>
      </c>
      <c r="BJ78" s="144" t="s">
        <v>919</v>
      </c>
      <c r="BK78" s="144" t="s">
        <v>636</v>
      </c>
      <c r="BL78" s="144" t="s">
        <v>980</v>
      </c>
      <c r="BM78" s="121" t="s">
        <v>573</v>
      </c>
      <c r="BN78" s="144" t="s">
        <v>793</v>
      </c>
      <c r="BO78" s="121" t="s">
        <v>762</v>
      </c>
      <c r="BP78" s="144" t="s">
        <v>857</v>
      </c>
      <c r="BQ78" s="145" t="s">
        <v>700</v>
      </c>
      <c r="BR78" s="45"/>
      <c r="BS78" s="42"/>
      <c r="BT78" s="50" t="s">
        <v>668</v>
      </c>
      <c r="BU78" s="51" t="s">
        <v>1014</v>
      </c>
      <c r="BV78" s="52">
        <f>K3+(69*K5)</f>
        <v>70</v>
      </c>
      <c r="BW78" s="42"/>
    </row>
    <row r="79" spans="1:75" x14ac:dyDescent="0.2">
      <c r="A79" s="1">
        <v>29</v>
      </c>
      <c r="B79" s="7">
        <f>BV602</f>
        <v>594</v>
      </c>
      <c r="C79" s="8">
        <f>BV969</f>
        <v>961</v>
      </c>
      <c r="D79" s="8">
        <f>BV507</f>
        <v>499</v>
      </c>
      <c r="E79" s="8">
        <f>BV108</f>
        <v>100</v>
      </c>
      <c r="F79" s="8">
        <f>BV344</f>
        <v>336</v>
      </c>
      <c r="G79" s="8">
        <f>BV231</f>
        <v>223</v>
      </c>
      <c r="H79" s="8">
        <f>BV757</f>
        <v>749</v>
      </c>
      <c r="I79" s="8">
        <f>BV902</f>
        <v>894</v>
      </c>
      <c r="J79" s="8">
        <f>BV1012</f>
        <v>1004</v>
      </c>
      <c r="K79" s="8">
        <f>BV643</f>
        <v>635</v>
      </c>
      <c r="L79" s="8">
        <f>BV81</f>
        <v>73</v>
      </c>
      <c r="M79" s="8">
        <f>BV482</f>
        <v>474</v>
      </c>
      <c r="N79" s="8">
        <f>BV254</f>
        <v>246</v>
      </c>
      <c r="O79" s="8">
        <f>BV365</f>
        <v>357</v>
      </c>
      <c r="P79" s="8">
        <f>BV863</f>
        <v>855</v>
      </c>
      <c r="Q79" s="8">
        <f>BV720</f>
        <v>712</v>
      </c>
      <c r="R79" s="8">
        <f>BV320</f>
        <v>312</v>
      </c>
      <c r="S79" s="8">
        <f>BV175</f>
        <v>167</v>
      </c>
      <c r="T79" s="8">
        <f>BV669</f>
        <v>661</v>
      </c>
      <c r="U79" s="8">
        <f>BV782</f>
        <v>774</v>
      </c>
      <c r="V79" s="8">
        <f>BV562</f>
        <v>554</v>
      </c>
      <c r="W79" s="8">
        <f>BV961</f>
        <v>953</v>
      </c>
      <c r="X79" s="8">
        <f>BV403</f>
        <v>395</v>
      </c>
      <c r="Y79" s="8">
        <f>BV36</f>
        <v>28</v>
      </c>
      <c r="Z79" s="8">
        <f>BV150</f>
        <v>142</v>
      </c>
      <c r="AA79" s="8">
        <f>BV293</f>
        <v>285</v>
      </c>
      <c r="AB79" s="8">
        <f>BV823</f>
        <v>815</v>
      </c>
      <c r="AC79" s="8">
        <f>BV712</f>
        <v>704</v>
      </c>
      <c r="AD79" s="14">
        <f>BV924</f>
        <v>916</v>
      </c>
      <c r="AE79" s="8">
        <f>BV523</f>
        <v>515</v>
      </c>
      <c r="AF79" s="8">
        <f>BV57</f>
        <v>49</v>
      </c>
      <c r="AG79" s="99">
        <f>BV426</f>
        <v>418</v>
      </c>
      <c r="AH79" s="5">
        <f t="shared" si="10"/>
        <v>16400</v>
      </c>
      <c r="AI79" s="5">
        <f t="shared" si="11"/>
        <v>11201200</v>
      </c>
      <c r="AJ79" s="2">
        <f t="shared" si="9"/>
        <v>8606720000</v>
      </c>
      <c r="AL79" s="143" t="s">
        <v>129</v>
      </c>
      <c r="AM79" s="121" t="s">
        <v>411</v>
      </c>
      <c r="AN79" s="144" t="s">
        <v>67</v>
      </c>
      <c r="AO79" s="144" t="s">
        <v>7</v>
      </c>
      <c r="AP79" s="144" t="s">
        <v>253</v>
      </c>
      <c r="AQ79" s="144" t="s">
        <v>285</v>
      </c>
      <c r="AR79" s="144" t="s">
        <v>190</v>
      </c>
      <c r="AS79" s="121" t="s">
        <v>348</v>
      </c>
      <c r="AT79" s="121" t="s">
        <v>619</v>
      </c>
      <c r="AU79" s="144" t="s">
        <v>902</v>
      </c>
      <c r="AV79" s="144" t="s">
        <v>556</v>
      </c>
      <c r="AW79" s="144" t="s">
        <v>963</v>
      </c>
      <c r="AX79" s="144" t="s">
        <v>745</v>
      </c>
      <c r="AY79" s="144" t="s">
        <v>776</v>
      </c>
      <c r="AZ79" s="121" t="s">
        <v>683</v>
      </c>
      <c r="BA79" s="144" t="s">
        <v>840</v>
      </c>
      <c r="BB79" s="144" t="s">
        <v>387</v>
      </c>
      <c r="BC79" s="144" t="s">
        <v>107</v>
      </c>
      <c r="BD79" s="144" t="s">
        <v>451</v>
      </c>
      <c r="BE79" s="144" t="s">
        <v>43</v>
      </c>
      <c r="BF79" s="144" t="s">
        <v>261</v>
      </c>
      <c r="BG79" s="121" t="s">
        <v>229</v>
      </c>
      <c r="BH79" s="144" t="s">
        <v>324</v>
      </c>
      <c r="BI79" s="144" t="s">
        <v>167</v>
      </c>
      <c r="BJ79" s="144" t="s">
        <v>910</v>
      </c>
      <c r="BK79" s="144" t="s">
        <v>627</v>
      </c>
      <c r="BL79" s="144" t="s">
        <v>971</v>
      </c>
      <c r="BM79" s="144" t="s">
        <v>564</v>
      </c>
      <c r="BN79" s="121" t="s">
        <v>1126</v>
      </c>
      <c r="BO79" s="144" t="s">
        <v>753</v>
      </c>
      <c r="BP79" s="144" t="s">
        <v>848</v>
      </c>
      <c r="BQ79" s="145" t="s">
        <v>691</v>
      </c>
      <c r="BR79" s="45"/>
      <c r="BS79" s="42"/>
      <c r="BT79" s="50" t="s">
        <v>798</v>
      </c>
      <c r="BU79" s="51" t="s">
        <v>1014</v>
      </c>
      <c r="BV79" s="52">
        <f>K3+(70*K5)</f>
        <v>71</v>
      </c>
      <c r="BW79" s="42"/>
    </row>
    <row r="80" spans="1:75" x14ac:dyDescent="0.2">
      <c r="A80" s="1">
        <v>30</v>
      </c>
      <c r="B80" s="7">
        <f>BV1021</f>
        <v>1013</v>
      </c>
      <c r="C80" s="8">
        <f>BV622</f>
        <v>614</v>
      </c>
      <c r="D80" s="8">
        <f>BV96</f>
        <v>88</v>
      </c>
      <c r="E80" s="8">
        <f>BV463</f>
        <v>455</v>
      </c>
      <c r="F80" s="8">
        <f>BV243</f>
        <v>235</v>
      </c>
      <c r="G80" s="8">
        <f>BV388</f>
        <v>380</v>
      </c>
      <c r="H80" s="8">
        <f>BV850</f>
        <v>842</v>
      </c>
      <c r="I80" s="8">
        <f>BV737</f>
        <v>729</v>
      </c>
      <c r="J80" s="8">
        <f>BV599</f>
        <v>591</v>
      </c>
      <c r="K80" s="8">
        <f>BV1000</f>
        <v>992</v>
      </c>
      <c r="L80" s="8">
        <f>BV502</f>
        <v>494</v>
      </c>
      <c r="M80" s="8">
        <f>BV133</f>
        <v>125</v>
      </c>
      <c r="N80" s="8">
        <f>BV345</f>
        <v>337</v>
      </c>
      <c r="O80" s="8">
        <f>BV202</f>
        <v>194</v>
      </c>
      <c r="P80" s="8">
        <f>BV764</f>
        <v>756</v>
      </c>
      <c r="Q80" s="8">
        <f>BV875</f>
        <v>867</v>
      </c>
      <c r="R80" s="8">
        <f>BV155</f>
        <v>147</v>
      </c>
      <c r="S80" s="8">
        <f>BV268</f>
        <v>260</v>
      </c>
      <c r="T80" s="8">
        <f>BV826</f>
        <v>818</v>
      </c>
      <c r="U80" s="8">
        <f>BV681</f>
        <v>673</v>
      </c>
      <c r="V80" s="8">
        <f>BV917</f>
        <v>909</v>
      </c>
      <c r="W80" s="8">
        <f>BV550</f>
        <v>542</v>
      </c>
      <c r="X80" s="8">
        <f>BV56</f>
        <v>48</v>
      </c>
      <c r="Y80" s="8">
        <f>BV455</f>
        <v>447</v>
      </c>
      <c r="Z80" s="8">
        <f>BV305</f>
        <v>297</v>
      </c>
      <c r="AA80" s="8">
        <f>BV194</f>
        <v>186</v>
      </c>
      <c r="AB80" s="8">
        <f>BV660</f>
        <v>652</v>
      </c>
      <c r="AC80" s="8">
        <f>BV803</f>
        <v>795</v>
      </c>
      <c r="AD80" s="8">
        <f>BV575</f>
        <v>567</v>
      </c>
      <c r="AE80" s="14">
        <f>BV944</f>
        <v>936</v>
      </c>
      <c r="AF80" s="97">
        <f>BV414</f>
        <v>406</v>
      </c>
      <c r="AG80" s="9">
        <f>BV13</f>
        <v>5</v>
      </c>
      <c r="AH80" s="5">
        <f t="shared" si="10"/>
        <v>16400</v>
      </c>
      <c r="AI80" s="5">
        <f t="shared" si="11"/>
        <v>11201200</v>
      </c>
      <c r="AJ80" s="2">
        <f>B80^3+C80^3+D80^3+E80^3+F80^3+G80^3+H80^3+I80^3+J80^3+K80^3+L80^3+M80^3+N80^3+O80^3+P80^3+Q80^3+R80^3+S80^3+T80^3+U80^3+V80^3+W80^3+X80^3+Y80^3+Z80^3+AA80^3+AB80^3+AC80^3+AD80^3+AE80^3+AF80^3+AG80^3</f>
        <v>8606720000</v>
      </c>
      <c r="AL80" s="146" t="s">
        <v>126</v>
      </c>
      <c r="AM80" s="144" t="s">
        <v>408</v>
      </c>
      <c r="AN80" s="144" t="s">
        <v>64</v>
      </c>
      <c r="AO80" s="144" t="s">
        <v>472</v>
      </c>
      <c r="AP80" s="144" t="s">
        <v>250</v>
      </c>
      <c r="AQ80" s="144" t="s">
        <v>282</v>
      </c>
      <c r="AR80" s="121" t="s">
        <v>187</v>
      </c>
      <c r="AS80" s="144" t="s">
        <v>345</v>
      </c>
      <c r="AT80" s="144" t="s">
        <v>607</v>
      </c>
      <c r="AU80" s="121" t="s">
        <v>889</v>
      </c>
      <c r="AV80" s="144" t="s">
        <v>543</v>
      </c>
      <c r="AW80" s="144" t="s">
        <v>952</v>
      </c>
      <c r="AX80" s="144" t="s">
        <v>732</v>
      </c>
      <c r="AY80" s="144" t="s">
        <v>764</v>
      </c>
      <c r="AZ80" s="144" t="s">
        <v>670</v>
      </c>
      <c r="BA80" s="121" t="s">
        <v>827</v>
      </c>
      <c r="BB80" s="144" t="s">
        <v>400</v>
      </c>
      <c r="BC80" s="144" t="s">
        <v>119</v>
      </c>
      <c r="BD80" s="144" t="s">
        <v>464</v>
      </c>
      <c r="BE80" s="144" t="s">
        <v>56</v>
      </c>
      <c r="BF80" s="121" t="s">
        <v>1121</v>
      </c>
      <c r="BG80" s="144" t="s">
        <v>242</v>
      </c>
      <c r="BH80" s="144" t="s">
        <v>337</v>
      </c>
      <c r="BI80" s="144" t="s">
        <v>179</v>
      </c>
      <c r="BJ80" s="144" t="s">
        <v>913</v>
      </c>
      <c r="BK80" s="144" t="s">
        <v>630</v>
      </c>
      <c r="BL80" s="144" t="s">
        <v>974</v>
      </c>
      <c r="BM80" s="144" t="s">
        <v>567</v>
      </c>
      <c r="BN80" s="144" t="s">
        <v>787</v>
      </c>
      <c r="BO80" s="121" t="s">
        <v>756</v>
      </c>
      <c r="BP80" s="144" t="s">
        <v>851</v>
      </c>
      <c r="BQ80" s="145" t="s">
        <v>694</v>
      </c>
      <c r="BR80" s="45"/>
      <c r="BS80" s="42"/>
      <c r="BT80" s="50" t="s">
        <v>982</v>
      </c>
      <c r="BU80" s="51" t="s">
        <v>1014</v>
      </c>
      <c r="BV80" s="52">
        <f>K3+(71*K5)</f>
        <v>72</v>
      </c>
      <c r="BW80" s="42"/>
    </row>
    <row r="81" spans="1:75" x14ac:dyDescent="0.2">
      <c r="A81" s="1">
        <v>31</v>
      </c>
      <c r="B81" s="7">
        <f>BV433</f>
        <v>425</v>
      </c>
      <c r="C81" s="8">
        <f>BV66</f>
        <v>58</v>
      </c>
      <c r="D81" s="8">
        <f>BV532</f>
        <v>524</v>
      </c>
      <c r="E81" s="8">
        <f>BV931</f>
        <v>923</v>
      </c>
      <c r="F81" s="8">
        <f>BV703</f>
        <v>695</v>
      </c>
      <c r="G81" s="8">
        <f>BV816</f>
        <v>808</v>
      </c>
      <c r="H81" s="8">
        <f>BV286</f>
        <v>278</v>
      </c>
      <c r="I81" s="8">
        <f>BV141</f>
        <v>133</v>
      </c>
      <c r="J81" s="8">
        <f>BV27</f>
        <v>19</v>
      </c>
      <c r="K81" s="8">
        <f>BV396</f>
        <v>388</v>
      </c>
      <c r="L81" s="8">
        <f>BV954</f>
        <v>946</v>
      </c>
      <c r="M81" s="8">
        <f>BV553</f>
        <v>545</v>
      </c>
      <c r="N81" s="8">
        <f>BV789</f>
        <v>781</v>
      </c>
      <c r="O81" s="8">
        <f>BV678</f>
        <v>670</v>
      </c>
      <c r="P81" s="8">
        <f>BV184</f>
        <v>176</v>
      </c>
      <c r="Q81" s="8">
        <f>BV327</f>
        <v>319</v>
      </c>
      <c r="R81" s="8">
        <f>BV727</f>
        <v>719</v>
      </c>
      <c r="S81" s="8">
        <f>BV872</f>
        <v>864</v>
      </c>
      <c r="T81" s="8">
        <f>BV374</f>
        <v>366</v>
      </c>
      <c r="U81" s="8">
        <f>BV261</f>
        <v>253</v>
      </c>
      <c r="V81" s="8">
        <f>BV473</f>
        <v>465</v>
      </c>
      <c r="W81" s="8">
        <f>BV74</f>
        <v>66</v>
      </c>
      <c r="X81" s="8">
        <f>BV636</f>
        <v>628</v>
      </c>
      <c r="Y81" s="8">
        <f>BV1003</f>
        <v>995</v>
      </c>
      <c r="Z81" s="8">
        <f>BV893</f>
        <v>885</v>
      </c>
      <c r="AA81" s="8">
        <f>BV750</f>
        <v>742</v>
      </c>
      <c r="AB81" s="8">
        <f>BV224</f>
        <v>216</v>
      </c>
      <c r="AC81" s="8">
        <f>BV335</f>
        <v>327</v>
      </c>
      <c r="AD81" s="8">
        <f>BV115</f>
        <v>107</v>
      </c>
      <c r="AE81" s="97">
        <f>BV516</f>
        <v>508</v>
      </c>
      <c r="AF81" s="14">
        <f>BV978</f>
        <v>970</v>
      </c>
      <c r="AG81" s="9">
        <f>BV609</f>
        <v>601</v>
      </c>
      <c r="AH81" s="5">
        <f t="shared" si="10"/>
        <v>16400</v>
      </c>
      <c r="AI81" s="5">
        <f>SUMSQ(B81:AG81)</f>
        <v>11201200</v>
      </c>
      <c r="AL81" s="143" t="s">
        <v>131</v>
      </c>
      <c r="AM81" s="144" t="s">
        <v>413</v>
      </c>
      <c r="AN81" s="144" t="s">
        <v>69</v>
      </c>
      <c r="AO81" s="121" t="s">
        <v>1119</v>
      </c>
      <c r="AP81" s="144" t="s">
        <v>255</v>
      </c>
      <c r="AQ81" s="144" t="s">
        <v>287</v>
      </c>
      <c r="AR81" s="144" t="s">
        <v>192</v>
      </c>
      <c r="AS81" s="144" t="s">
        <v>350</v>
      </c>
      <c r="AT81" s="144" t="s">
        <v>617</v>
      </c>
      <c r="AU81" s="144" t="s">
        <v>900</v>
      </c>
      <c r="AV81" s="121" t="s">
        <v>554</v>
      </c>
      <c r="AW81" s="144" t="s">
        <v>515</v>
      </c>
      <c r="AX81" s="144" t="s">
        <v>743</v>
      </c>
      <c r="AY81" s="144" t="s">
        <v>774</v>
      </c>
      <c r="AZ81" s="144" t="s">
        <v>681</v>
      </c>
      <c r="BA81" s="144" t="s">
        <v>838</v>
      </c>
      <c r="BB81" s="144" t="s">
        <v>389</v>
      </c>
      <c r="BC81" s="121" t="s">
        <v>108</v>
      </c>
      <c r="BD81" s="144" t="s">
        <v>453</v>
      </c>
      <c r="BE81" s="144" t="s">
        <v>45</v>
      </c>
      <c r="BF81" s="144" t="s">
        <v>263</v>
      </c>
      <c r="BG81" s="144" t="s">
        <v>231</v>
      </c>
      <c r="BH81" s="144" t="s">
        <v>326</v>
      </c>
      <c r="BI81" s="121" t="s">
        <v>169</v>
      </c>
      <c r="BJ81" s="121" t="s">
        <v>908</v>
      </c>
      <c r="BK81" s="144" t="s">
        <v>625</v>
      </c>
      <c r="BL81" s="144" t="s">
        <v>969</v>
      </c>
      <c r="BM81" s="144" t="s">
        <v>562</v>
      </c>
      <c r="BN81" s="144" t="s">
        <v>782</v>
      </c>
      <c r="BO81" s="144" t="s">
        <v>751</v>
      </c>
      <c r="BP81" s="121" t="s">
        <v>846</v>
      </c>
      <c r="BQ81" s="145" t="s">
        <v>689</v>
      </c>
      <c r="BR81" s="45"/>
      <c r="BS81" s="42"/>
      <c r="BT81" s="50" t="s">
        <v>556</v>
      </c>
      <c r="BU81" s="51" t="s">
        <v>1014</v>
      </c>
      <c r="BV81" s="52">
        <f>K3+(72*K5)</f>
        <v>73</v>
      </c>
      <c r="BW81" s="42"/>
    </row>
    <row r="82" spans="1:75" ht="13.5" thickBot="1" x14ac:dyDescent="0.25">
      <c r="A82" s="1">
        <v>32</v>
      </c>
      <c r="B82" s="81">
        <f>BV22</f>
        <v>14</v>
      </c>
      <c r="C82" s="10">
        <f>BV421</f>
        <v>413</v>
      </c>
      <c r="D82" s="10">
        <f>BV951</f>
        <v>943</v>
      </c>
      <c r="E82" s="10">
        <f>BV584</f>
        <v>576</v>
      </c>
      <c r="F82" s="10">
        <f>BV796</f>
        <v>788</v>
      </c>
      <c r="G82" s="10">
        <f>BV651</f>
        <v>643</v>
      </c>
      <c r="H82" s="10">
        <f>BV185</f>
        <v>177</v>
      </c>
      <c r="I82" s="10">
        <f>BV298</f>
        <v>290</v>
      </c>
      <c r="J82" s="10">
        <f>BV448</f>
        <v>440</v>
      </c>
      <c r="K82" s="10">
        <f>BV47</f>
        <v>39</v>
      </c>
      <c r="L82" s="10">
        <f>BV541</f>
        <v>533</v>
      </c>
      <c r="M82" s="10">
        <f>BV910</f>
        <v>902</v>
      </c>
      <c r="N82" s="10">
        <f>BV690</f>
        <v>682</v>
      </c>
      <c r="O82" s="10">
        <f>BV833</f>
        <v>825</v>
      </c>
      <c r="P82" s="10">
        <f>BV275</f>
        <v>267</v>
      </c>
      <c r="Q82" s="10">
        <f>BV164</f>
        <v>156</v>
      </c>
      <c r="R82" s="10">
        <f>BV884</f>
        <v>876</v>
      </c>
      <c r="S82" s="10">
        <f>BV771</f>
        <v>763</v>
      </c>
      <c r="T82" s="10">
        <f>BV209</f>
        <v>201</v>
      </c>
      <c r="U82" s="10">
        <f>BV354</f>
        <v>346</v>
      </c>
      <c r="V82" s="10">
        <f>BV126</f>
        <v>118</v>
      </c>
      <c r="W82" s="10">
        <f>BV493</f>
        <v>485</v>
      </c>
      <c r="X82" s="10">
        <f>BV991</f>
        <v>983</v>
      </c>
      <c r="Y82" s="10">
        <f>BV592</f>
        <v>584</v>
      </c>
      <c r="Z82" s="10">
        <f>BV730</f>
        <v>722</v>
      </c>
      <c r="AA82" s="10">
        <f>BV841</f>
        <v>833</v>
      </c>
      <c r="AB82" s="10">
        <f>BV379</f>
        <v>371</v>
      </c>
      <c r="AC82" s="10">
        <f>BV236</f>
        <v>228</v>
      </c>
      <c r="AD82" s="100">
        <f>BV472</f>
        <v>464</v>
      </c>
      <c r="AE82" s="10">
        <f>BV103</f>
        <v>95</v>
      </c>
      <c r="AF82" s="10">
        <f>BV629</f>
        <v>621</v>
      </c>
      <c r="AG82" s="90">
        <f>BV1030</f>
        <v>1022</v>
      </c>
      <c r="AH82" s="5">
        <f t="shared" si="10"/>
        <v>16400</v>
      </c>
      <c r="AI82" s="5">
        <f t="shared" si="11"/>
        <v>11201200</v>
      </c>
      <c r="AL82" s="148" t="s">
        <v>124</v>
      </c>
      <c r="AM82" s="149" t="s">
        <v>406</v>
      </c>
      <c r="AN82" s="150" t="s">
        <v>62</v>
      </c>
      <c r="AO82" s="149" t="s">
        <v>470</v>
      </c>
      <c r="AP82" s="149" t="s">
        <v>248</v>
      </c>
      <c r="AQ82" s="149" t="s">
        <v>280</v>
      </c>
      <c r="AR82" s="149" t="s">
        <v>185</v>
      </c>
      <c r="AS82" s="149" t="s">
        <v>343</v>
      </c>
      <c r="AT82" s="149" t="s">
        <v>609</v>
      </c>
      <c r="AU82" s="149" t="s">
        <v>891</v>
      </c>
      <c r="AV82" s="149" t="s">
        <v>545</v>
      </c>
      <c r="AW82" s="150" t="s">
        <v>1110</v>
      </c>
      <c r="AX82" s="149" t="s">
        <v>734</v>
      </c>
      <c r="AY82" s="149" t="s">
        <v>766</v>
      </c>
      <c r="AZ82" s="149" t="s">
        <v>672</v>
      </c>
      <c r="BA82" s="149" t="s">
        <v>829</v>
      </c>
      <c r="BB82" s="150" t="s">
        <v>398</v>
      </c>
      <c r="BC82" s="149" t="s">
        <v>117</v>
      </c>
      <c r="BD82" s="149" t="s">
        <v>462</v>
      </c>
      <c r="BE82" s="149" t="s">
        <v>54</v>
      </c>
      <c r="BF82" s="149" t="s">
        <v>272</v>
      </c>
      <c r="BG82" s="149" t="s">
        <v>240</v>
      </c>
      <c r="BH82" s="150" t="s">
        <v>335</v>
      </c>
      <c r="BI82" s="149" t="s">
        <v>177</v>
      </c>
      <c r="BJ82" s="149" t="s">
        <v>915</v>
      </c>
      <c r="BK82" s="150" t="s">
        <v>632</v>
      </c>
      <c r="BL82" s="149" t="s">
        <v>976</v>
      </c>
      <c r="BM82" s="149" t="s">
        <v>569</v>
      </c>
      <c r="BN82" s="149" t="s">
        <v>789</v>
      </c>
      <c r="BO82" s="149" t="s">
        <v>758</v>
      </c>
      <c r="BP82" s="149" t="s">
        <v>853</v>
      </c>
      <c r="BQ82" s="151" t="s">
        <v>696</v>
      </c>
      <c r="BR82" s="45"/>
      <c r="BS82" s="42"/>
      <c r="BT82" s="50" t="s">
        <v>742</v>
      </c>
      <c r="BU82" s="51" t="s">
        <v>1014</v>
      </c>
      <c r="BV82" s="52">
        <f>K3+(73*K5)</f>
        <v>74</v>
      </c>
      <c r="BW82" s="42"/>
    </row>
    <row r="83" spans="1:75" x14ac:dyDescent="0.2">
      <c r="A83" s="3" t="s">
        <v>0</v>
      </c>
      <c r="B83" s="5">
        <f>SUM(B51:B82)</f>
        <v>16400</v>
      </c>
      <c r="C83" s="5">
        <f t="shared" ref="C83:AG83" si="12">SUM(C51:C82)</f>
        <v>16400</v>
      </c>
      <c r="D83" s="5">
        <f t="shared" si="12"/>
        <v>16400</v>
      </c>
      <c r="E83" s="5">
        <f t="shared" si="12"/>
        <v>16400</v>
      </c>
      <c r="F83" s="5">
        <f t="shared" si="12"/>
        <v>16400</v>
      </c>
      <c r="G83" s="5">
        <f t="shared" si="12"/>
        <v>16400</v>
      </c>
      <c r="H83" s="5">
        <f t="shared" si="12"/>
        <v>16400</v>
      </c>
      <c r="I83" s="5">
        <f t="shared" si="12"/>
        <v>16400</v>
      </c>
      <c r="J83" s="5">
        <f t="shared" si="12"/>
        <v>16400</v>
      </c>
      <c r="K83" s="5">
        <f t="shared" si="12"/>
        <v>16400</v>
      </c>
      <c r="L83" s="5">
        <f t="shared" si="12"/>
        <v>16400</v>
      </c>
      <c r="M83" s="5">
        <f t="shared" si="12"/>
        <v>16400</v>
      </c>
      <c r="N83" s="5">
        <f t="shared" si="12"/>
        <v>16400</v>
      </c>
      <c r="O83" s="5">
        <f t="shared" si="12"/>
        <v>16400</v>
      </c>
      <c r="P83" s="5">
        <f t="shared" si="12"/>
        <v>16400</v>
      </c>
      <c r="Q83" s="5">
        <f t="shared" si="12"/>
        <v>16400</v>
      </c>
      <c r="R83" s="5">
        <f t="shared" si="12"/>
        <v>16400</v>
      </c>
      <c r="S83" s="5">
        <f t="shared" si="12"/>
        <v>16400</v>
      </c>
      <c r="T83" s="5">
        <f t="shared" si="12"/>
        <v>16400</v>
      </c>
      <c r="U83" s="5">
        <f t="shared" si="12"/>
        <v>16400</v>
      </c>
      <c r="V83" s="5">
        <f t="shared" si="12"/>
        <v>16400</v>
      </c>
      <c r="W83" s="5">
        <f t="shared" si="12"/>
        <v>16400</v>
      </c>
      <c r="X83" s="5">
        <f t="shared" si="12"/>
        <v>16400</v>
      </c>
      <c r="Y83" s="5">
        <f t="shared" si="12"/>
        <v>16400</v>
      </c>
      <c r="Z83" s="5">
        <f t="shared" si="12"/>
        <v>16400</v>
      </c>
      <c r="AA83" s="5">
        <f t="shared" si="12"/>
        <v>16400</v>
      </c>
      <c r="AB83" s="5">
        <f t="shared" si="12"/>
        <v>16400</v>
      </c>
      <c r="AC83" s="5">
        <f t="shared" si="12"/>
        <v>16400</v>
      </c>
      <c r="AD83" s="5">
        <f t="shared" si="12"/>
        <v>16400</v>
      </c>
      <c r="AE83" s="5">
        <f t="shared" si="12"/>
        <v>16400</v>
      </c>
      <c r="AF83" s="5">
        <f t="shared" si="12"/>
        <v>16400</v>
      </c>
      <c r="AG83" s="5">
        <f t="shared" si="12"/>
        <v>16400</v>
      </c>
      <c r="AH83" s="5"/>
      <c r="AI83" s="5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136"/>
      <c r="BI83" s="136"/>
      <c r="BJ83" s="136"/>
      <c r="BK83" s="136"/>
      <c r="BL83" s="136"/>
      <c r="BM83" s="136"/>
      <c r="BN83" s="136"/>
      <c r="BO83" s="136"/>
      <c r="BP83" s="136"/>
      <c r="BQ83" s="136"/>
      <c r="BR83" s="45"/>
      <c r="BS83" s="42"/>
      <c r="BT83" s="50" t="s">
        <v>842</v>
      </c>
      <c r="BU83" s="51" t="s">
        <v>1014</v>
      </c>
      <c r="BV83" s="52">
        <f>K3+(74*K5)</f>
        <v>75</v>
      </c>
      <c r="BW83" s="42"/>
    </row>
    <row r="84" spans="1:75" x14ac:dyDescent="0.2">
      <c r="A84" s="3" t="s">
        <v>1</v>
      </c>
      <c r="B84" s="5">
        <f>SUMSQ(B51:B82)</f>
        <v>11201200</v>
      </c>
      <c r="C84" s="5">
        <f t="shared" ref="C84:AG84" si="13">SUMSQ(C51:C82)</f>
        <v>11201200</v>
      </c>
      <c r="D84" s="5">
        <f t="shared" si="13"/>
        <v>11201200</v>
      </c>
      <c r="E84" s="5">
        <f t="shared" si="13"/>
        <v>11201200</v>
      </c>
      <c r="F84" s="5">
        <f t="shared" si="13"/>
        <v>11201200</v>
      </c>
      <c r="G84" s="5">
        <f t="shared" si="13"/>
        <v>11201200</v>
      </c>
      <c r="H84" s="5">
        <f t="shared" si="13"/>
        <v>11201200</v>
      </c>
      <c r="I84" s="5">
        <f t="shared" si="13"/>
        <v>11201200</v>
      </c>
      <c r="J84" s="5">
        <f t="shared" si="13"/>
        <v>11201200</v>
      </c>
      <c r="K84" s="5">
        <f t="shared" si="13"/>
        <v>11201200</v>
      </c>
      <c r="L84" s="5">
        <f t="shared" si="13"/>
        <v>11201200</v>
      </c>
      <c r="M84" s="5">
        <f t="shared" si="13"/>
        <v>11201200</v>
      </c>
      <c r="N84" s="5">
        <f t="shared" si="13"/>
        <v>11201200</v>
      </c>
      <c r="O84" s="5">
        <f t="shared" si="13"/>
        <v>11201200</v>
      </c>
      <c r="P84" s="5">
        <f t="shared" si="13"/>
        <v>11201200</v>
      </c>
      <c r="Q84" s="5">
        <f t="shared" si="13"/>
        <v>11201200</v>
      </c>
      <c r="R84" s="5">
        <f t="shared" si="13"/>
        <v>11201200</v>
      </c>
      <c r="S84" s="5">
        <f t="shared" si="13"/>
        <v>11201200</v>
      </c>
      <c r="T84" s="5">
        <f t="shared" si="13"/>
        <v>11201200</v>
      </c>
      <c r="U84" s="5">
        <f t="shared" si="13"/>
        <v>11201200</v>
      </c>
      <c r="V84" s="5">
        <f t="shared" si="13"/>
        <v>11201200</v>
      </c>
      <c r="W84" s="5">
        <f t="shared" si="13"/>
        <v>11201200</v>
      </c>
      <c r="X84" s="5">
        <f t="shared" si="13"/>
        <v>11201200</v>
      </c>
      <c r="Y84" s="5">
        <f t="shared" si="13"/>
        <v>11201200</v>
      </c>
      <c r="Z84" s="5">
        <f t="shared" si="13"/>
        <v>11201200</v>
      </c>
      <c r="AA84" s="5">
        <f t="shared" si="13"/>
        <v>11201200</v>
      </c>
      <c r="AB84" s="5">
        <f t="shared" si="13"/>
        <v>11201200</v>
      </c>
      <c r="AC84" s="5">
        <f t="shared" si="13"/>
        <v>11201200</v>
      </c>
      <c r="AD84" s="5">
        <f t="shared" si="13"/>
        <v>11201200</v>
      </c>
      <c r="AE84" s="5">
        <f t="shared" si="13"/>
        <v>11201200</v>
      </c>
      <c r="AF84" s="5">
        <f t="shared" si="13"/>
        <v>11201200</v>
      </c>
      <c r="AG84" s="5">
        <f t="shared" si="13"/>
        <v>11201200</v>
      </c>
      <c r="AH84" s="5"/>
      <c r="AI84" s="5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  <c r="BE84" s="136"/>
      <c r="BF84" s="136"/>
      <c r="BG84" s="136"/>
      <c r="BH84" s="136"/>
      <c r="BI84" s="136"/>
      <c r="BJ84" s="136"/>
      <c r="BK84" s="136"/>
      <c r="BL84" s="136"/>
      <c r="BM84" s="136"/>
      <c r="BN84" s="136"/>
      <c r="BO84" s="136"/>
      <c r="BP84" s="136"/>
      <c r="BQ84" s="136"/>
      <c r="BS84" s="42"/>
      <c r="BT84" s="50" t="s">
        <v>909</v>
      </c>
      <c r="BU84" s="51" t="s">
        <v>1014</v>
      </c>
      <c r="BV84" s="52">
        <f>K3+(75*K5)</f>
        <v>76</v>
      </c>
      <c r="BW84" s="42"/>
    </row>
    <row r="85" spans="1:75" x14ac:dyDescent="0.2">
      <c r="A85" s="3"/>
      <c r="AH85" s="5"/>
      <c r="AI85" s="5"/>
      <c r="AK85" s="79" t="s">
        <v>1148</v>
      </c>
      <c r="AL85" s="137" t="s">
        <v>445</v>
      </c>
      <c r="AM85" s="137" t="s">
        <v>94</v>
      </c>
      <c r="AN85" s="137" t="s">
        <v>505</v>
      </c>
      <c r="AO85" s="137" t="s">
        <v>32</v>
      </c>
      <c r="AP85" s="137" t="s">
        <v>322</v>
      </c>
      <c r="AQ85" s="137" t="s">
        <v>213</v>
      </c>
      <c r="AR85" s="137" t="s">
        <v>383</v>
      </c>
      <c r="AS85" s="137" t="s">
        <v>153</v>
      </c>
      <c r="AT85" s="137" t="s">
        <v>359</v>
      </c>
      <c r="AU85" s="137" t="s">
        <v>146</v>
      </c>
      <c r="AV85" s="137" t="s">
        <v>297</v>
      </c>
      <c r="AW85" s="137" t="s">
        <v>206</v>
      </c>
      <c r="AX85" s="137" t="s">
        <v>480</v>
      </c>
      <c r="AY85" s="137" t="s">
        <v>25</v>
      </c>
      <c r="AZ85" s="137" t="s">
        <v>420</v>
      </c>
      <c r="BA85" s="137" t="s">
        <v>87</v>
      </c>
      <c r="BB85" s="137" t="s">
        <v>839</v>
      </c>
      <c r="BC85" s="137" t="s">
        <v>671</v>
      </c>
      <c r="BD85" s="137" t="s">
        <v>777</v>
      </c>
      <c r="BE85" s="137" t="s">
        <v>731</v>
      </c>
      <c r="BF85" s="137" t="s">
        <v>958</v>
      </c>
      <c r="BG85" s="137" t="s">
        <v>548</v>
      </c>
      <c r="BH85" s="137" t="s">
        <v>899</v>
      </c>
      <c r="BI85" s="137" t="s">
        <v>610</v>
      </c>
      <c r="BJ85" s="137" t="s">
        <v>906</v>
      </c>
      <c r="BK85" s="137" t="s">
        <v>634</v>
      </c>
      <c r="BL85" s="128" t="s">
        <v>965</v>
      </c>
      <c r="BM85" s="128" t="s">
        <v>573</v>
      </c>
      <c r="BN85" s="128" t="s">
        <v>1126</v>
      </c>
      <c r="BO85" s="128" t="s">
        <v>756</v>
      </c>
      <c r="BP85" s="152" t="s">
        <v>846</v>
      </c>
      <c r="BQ85" s="153" t="s">
        <v>696</v>
      </c>
      <c r="BS85" s="42"/>
      <c r="BT85" s="50" t="s">
        <v>92</v>
      </c>
      <c r="BU85" s="51" t="s">
        <v>1014</v>
      </c>
      <c r="BV85" s="52">
        <f>K3+(76*K5)</f>
        <v>77</v>
      </c>
      <c r="BW85" s="42"/>
    </row>
    <row r="86" spans="1:75" x14ac:dyDescent="0.2">
      <c r="A86" s="3" t="s">
        <v>3</v>
      </c>
      <c r="B86" s="2">
        <f>B51</f>
        <v>3</v>
      </c>
      <c r="C86" s="2">
        <f>C52</f>
        <v>55</v>
      </c>
      <c r="D86" s="2">
        <f>D53</f>
        <v>89</v>
      </c>
      <c r="E86" s="2">
        <f>E54</f>
        <v>109</v>
      </c>
      <c r="F86" s="2">
        <f>F55</f>
        <v>160</v>
      </c>
      <c r="G86" s="2">
        <f>G56</f>
        <v>172</v>
      </c>
      <c r="H86" s="2">
        <f>H57</f>
        <v>198</v>
      </c>
      <c r="I86" s="2">
        <f>I58</f>
        <v>242</v>
      </c>
      <c r="J86" s="2">
        <f>J59</f>
        <v>270</v>
      </c>
      <c r="K86" s="2">
        <f>K60</f>
        <v>314</v>
      </c>
      <c r="L86" s="2">
        <f>L61</f>
        <v>344</v>
      </c>
      <c r="M86" s="2">
        <f>M62</f>
        <v>356</v>
      </c>
      <c r="N86" s="2">
        <f>N63</f>
        <v>401</v>
      </c>
      <c r="O86" s="2">
        <f>O64</f>
        <v>421</v>
      </c>
      <c r="P86" s="2">
        <f>P65</f>
        <v>459</v>
      </c>
      <c r="Q86" s="2">
        <f>Q66</f>
        <v>511</v>
      </c>
      <c r="R86" s="2">
        <f>R67</f>
        <v>514</v>
      </c>
      <c r="S86" s="2">
        <f>S68</f>
        <v>566</v>
      </c>
      <c r="T86" s="2">
        <f>T69</f>
        <v>604</v>
      </c>
      <c r="U86" s="2">
        <f>U70</f>
        <v>624</v>
      </c>
      <c r="V86" s="2">
        <f>V71</f>
        <v>669</v>
      </c>
      <c r="W86" s="2">
        <f>W72</f>
        <v>681</v>
      </c>
      <c r="X86" s="2">
        <f>X73</f>
        <v>711</v>
      </c>
      <c r="Y86" s="2">
        <f>Y74</f>
        <v>755</v>
      </c>
      <c r="Z86" s="2">
        <f>Z75</f>
        <v>783</v>
      </c>
      <c r="AA86" s="2">
        <f>AA76</f>
        <v>827</v>
      </c>
      <c r="AB86" s="2">
        <f>AB77</f>
        <v>853</v>
      </c>
      <c r="AC86" s="2">
        <f>AC78</f>
        <v>865</v>
      </c>
      <c r="AD86" s="2">
        <f>AD79</f>
        <v>916</v>
      </c>
      <c r="AE86" s="2">
        <f>AE80</f>
        <v>936</v>
      </c>
      <c r="AF86" s="2">
        <f>AF81</f>
        <v>970</v>
      </c>
      <c r="AG86" s="2">
        <f>AG82</f>
        <v>1022</v>
      </c>
      <c r="AH86" s="5">
        <f t="shared" ref="AH86:AH89" si="14">SUM(B86:AG86)</f>
        <v>16400</v>
      </c>
      <c r="AI86" s="5">
        <f t="shared" ref="AI86:AI89" si="15">SUMSQ(B86:AG86)</f>
        <v>11201200</v>
      </c>
      <c r="AJ86" s="2">
        <f t="shared" ref="AJ86:AJ122" si="16">B86^3+C86^3+D86^3+E86^3+F86^3+G86^3+H86^3+I86^3+J86^3+K86^3+L86^3+M86^3+N86^3+O86^3+P86^3+Q86^3+R86^3+S86^3+T86^3+U86^3+V86^3+W86^3+X86^3+Y86^3+Z86^3+AA86^3+AB86^3+AC86^3+AD86^3+AE86^3+AF86^3+AG86^3</f>
        <v>8606720000</v>
      </c>
      <c r="AK86" s="79" t="s">
        <v>1149</v>
      </c>
      <c r="AL86" s="137" t="s">
        <v>124</v>
      </c>
      <c r="AM86" s="137" t="s">
        <v>413</v>
      </c>
      <c r="AN86" s="137" t="s">
        <v>64</v>
      </c>
      <c r="AO86" s="137" t="s">
        <v>7</v>
      </c>
      <c r="AP86" s="137" t="s">
        <v>244</v>
      </c>
      <c r="AQ86" s="137" t="s">
        <v>290</v>
      </c>
      <c r="AR86" s="137" t="s">
        <v>183</v>
      </c>
      <c r="AS86" s="137" t="s">
        <v>352</v>
      </c>
      <c r="AT86" s="137" t="s">
        <v>176</v>
      </c>
      <c r="AU86" s="137" t="s">
        <v>327</v>
      </c>
      <c r="AV86" s="137" t="s">
        <v>237</v>
      </c>
      <c r="AW86" s="137" t="s">
        <v>266</v>
      </c>
      <c r="AX86" s="137" t="s">
        <v>57</v>
      </c>
      <c r="AY86" s="137" t="s">
        <v>450</v>
      </c>
      <c r="AZ86" s="137" t="s">
        <v>118</v>
      </c>
      <c r="BA86" s="137" t="s">
        <v>388</v>
      </c>
      <c r="BB86" s="137" t="s">
        <v>639</v>
      </c>
      <c r="BC86" s="137" t="s">
        <v>470</v>
      </c>
      <c r="BD86" s="137" t="s">
        <v>701</v>
      </c>
      <c r="BE86" s="137" t="s">
        <v>809</v>
      </c>
      <c r="BF86" s="128" t="s">
        <v>518</v>
      </c>
      <c r="BG86" s="137" t="s">
        <v>990</v>
      </c>
      <c r="BH86" s="137" t="s">
        <v>578</v>
      </c>
      <c r="BI86" s="128" t="s">
        <v>931</v>
      </c>
      <c r="BJ86" s="137" t="s">
        <v>603</v>
      </c>
      <c r="BK86" s="137" t="s">
        <v>937</v>
      </c>
      <c r="BL86" s="128" t="s">
        <v>541</v>
      </c>
      <c r="BM86" s="128" t="s">
        <v>997</v>
      </c>
      <c r="BN86" s="128" t="s">
        <v>1140</v>
      </c>
      <c r="BO86" s="128" t="s">
        <v>816</v>
      </c>
      <c r="BP86" s="154" t="s">
        <v>664</v>
      </c>
      <c r="BQ86" s="153" t="s">
        <v>876</v>
      </c>
      <c r="BS86" s="42"/>
      <c r="BT86" s="50" t="s">
        <v>157</v>
      </c>
      <c r="BU86" s="51" t="s">
        <v>1014</v>
      </c>
      <c r="BV86" s="52">
        <f>K3+(77*K5)</f>
        <v>78</v>
      </c>
      <c r="BW86" s="42"/>
    </row>
    <row r="87" spans="1:75" x14ac:dyDescent="0.2">
      <c r="A87" s="3" t="s">
        <v>4</v>
      </c>
      <c r="B87" s="2">
        <f>B82</f>
        <v>14</v>
      </c>
      <c r="C87" s="2">
        <f>C81</f>
        <v>58</v>
      </c>
      <c r="D87" s="2">
        <f>D80</f>
        <v>88</v>
      </c>
      <c r="E87" s="2">
        <f>E79</f>
        <v>100</v>
      </c>
      <c r="F87" s="2">
        <f>F78</f>
        <v>145</v>
      </c>
      <c r="G87" s="2">
        <f>G77</f>
        <v>165</v>
      </c>
      <c r="H87" s="2">
        <f>H76</f>
        <v>203</v>
      </c>
      <c r="I87" s="2">
        <f>I75</f>
        <v>255</v>
      </c>
      <c r="J87" s="2">
        <f>J74</f>
        <v>259</v>
      </c>
      <c r="K87" s="2">
        <f>K73</f>
        <v>311</v>
      </c>
      <c r="L87" s="2">
        <f>L72</f>
        <v>345</v>
      </c>
      <c r="M87" s="2">
        <f>M71</f>
        <v>365</v>
      </c>
      <c r="N87" s="2">
        <f>N70</f>
        <v>416</v>
      </c>
      <c r="O87" s="2">
        <f>O69</f>
        <v>428</v>
      </c>
      <c r="P87" s="2">
        <f>P68</f>
        <v>454</v>
      </c>
      <c r="Q87" s="2">
        <f>Q67</f>
        <v>498</v>
      </c>
      <c r="R87" s="2">
        <f>R66</f>
        <v>527</v>
      </c>
      <c r="S87" s="2">
        <f>S65</f>
        <v>571</v>
      </c>
      <c r="T87" s="2">
        <f>T64</f>
        <v>597</v>
      </c>
      <c r="U87" s="2">
        <f>U63</f>
        <v>609</v>
      </c>
      <c r="V87" s="2">
        <f>V62</f>
        <v>660</v>
      </c>
      <c r="W87" s="2">
        <f>W61</f>
        <v>680</v>
      </c>
      <c r="X87" s="2">
        <f>X60</f>
        <v>714</v>
      </c>
      <c r="Y87" s="2">
        <f>Y59</f>
        <v>766</v>
      </c>
      <c r="Z87" s="2">
        <f>Z58</f>
        <v>770</v>
      </c>
      <c r="AA87" s="2">
        <f>AA57</f>
        <v>822</v>
      </c>
      <c r="AB87" s="2">
        <f>AB56</f>
        <v>860</v>
      </c>
      <c r="AC87" s="2">
        <f>AC55</f>
        <v>880</v>
      </c>
      <c r="AD87" s="2">
        <f>AD54</f>
        <v>925</v>
      </c>
      <c r="AE87" s="2">
        <f>AE53</f>
        <v>937</v>
      </c>
      <c r="AF87" s="2">
        <f>AF52</f>
        <v>967</v>
      </c>
      <c r="AG87" s="2">
        <f>AG51</f>
        <v>1011</v>
      </c>
      <c r="AH87" s="5">
        <f t="shared" si="14"/>
        <v>16400</v>
      </c>
      <c r="AI87" s="5">
        <f t="shared" si="15"/>
        <v>11201200</v>
      </c>
      <c r="AJ87" s="2">
        <f t="shared" si="16"/>
        <v>8606720000</v>
      </c>
      <c r="AN87" s="91"/>
      <c r="AO87" s="91"/>
      <c r="AP87" s="91"/>
      <c r="BB87" s="91"/>
      <c r="BC87" s="91"/>
      <c r="BI87" s="91"/>
      <c r="BS87" s="42"/>
      <c r="BT87" s="50" t="s">
        <v>303</v>
      </c>
      <c r="BU87" s="51" t="s">
        <v>1014</v>
      </c>
      <c r="BV87" s="52">
        <f>K3+(78*K5)</f>
        <v>79</v>
      </c>
      <c r="BW87" s="42"/>
    </row>
    <row r="88" spans="1:75" x14ac:dyDescent="0.2">
      <c r="A88" s="3" t="s">
        <v>6</v>
      </c>
      <c r="B88" s="2">
        <f>B67</f>
        <v>360</v>
      </c>
      <c r="C88" s="2">
        <f>C68</f>
        <v>340</v>
      </c>
      <c r="D88" s="2">
        <f>D69</f>
        <v>318</v>
      </c>
      <c r="E88" s="2">
        <f>E70</f>
        <v>266</v>
      </c>
      <c r="F88" s="2">
        <f>F71</f>
        <v>507</v>
      </c>
      <c r="G88" s="2">
        <f>G72</f>
        <v>463</v>
      </c>
      <c r="H88" s="2">
        <f>H73</f>
        <v>417</v>
      </c>
      <c r="I88" s="2">
        <f>I74</f>
        <v>405</v>
      </c>
      <c r="J88" s="2">
        <f>J75</f>
        <v>105</v>
      </c>
      <c r="K88" s="2">
        <f>K76</f>
        <v>93</v>
      </c>
      <c r="L88" s="2">
        <f>L77</f>
        <v>51</v>
      </c>
      <c r="M88" s="2">
        <f>M78</f>
        <v>7</v>
      </c>
      <c r="N88" s="2">
        <f>N79</f>
        <v>246</v>
      </c>
      <c r="O88" s="2">
        <f>O80</f>
        <v>194</v>
      </c>
      <c r="P88" s="2">
        <f>P81</f>
        <v>176</v>
      </c>
      <c r="Q88" s="2">
        <f>Q82</f>
        <v>156</v>
      </c>
      <c r="R88" s="2">
        <f>R51</f>
        <v>869</v>
      </c>
      <c r="S88" s="2">
        <f>S52</f>
        <v>849</v>
      </c>
      <c r="T88" s="2">
        <f>T53</f>
        <v>831</v>
      </c>
      <c r="U88" s="2">
        <f>U54</f>
        <v>779</v>
      </c>
      <c r="V88" s="2">
        <f>V55</f>
        <v>1018</v>
      </c>
      <c r="W88" s="2">
        <f>W56</f>
        <v>974</v>
      </c>
      <c r="X88" s="2">
        <f>X57</f>
        <v>932</v>
      </c>
      <c r="Y88" s="2">
        <f>Y58</f>
        <v>920</v>
      </c>
      <c r="Z88" s="2">
        <f>Z59</f>
        <v>620</v>
      </c>
      <c r="AA88" s="2">
        <f>AA60</f>
        <v>608</v>
      </c>
      <c r="AB88" s="2">
        <f>AB61</f>
        <v>562</v>
      </c>
      <c r="AC88" s="2">
        <f>AC62</f>
        <v>518</v>
      </c>
      <c r="AD88" s="2">
        <f>AD63</f>
        <v>759</v>
      </c>
      <c r="AE88" s="2">
        <f>AE64</f>
        <v>707</v>
      </c>
      <c r="AF88" s="2">
        <f>AF65</f>
        <v>685</v>
      </c>
      <c r="AG88" s="2">
        <f>AG66</f>
        <v>665</v>
      </c>
      <c r="AH88" s="5">
        <f t="shared" si="14"/>
        <v>16400</v>
      </c>
      <c r="AI88" s="5">
        <f t="shared" si="15"/>
        <v>11201200</v>
      </c>
      <c r="AJ88" s="2">
        <f t="shared" si="16"/>
        <v>8606720000</v>
      </c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S88" s="42"/>
      <c r="BT88" s="50" t="s">
        <v>489</v>
      </c>
      <c r="BU88" s="51" t="s">
        <v>1014</v>
      </c>
      <c r="BV88" s="52">
        <f>K3+(79*K5)</f>
        <v>80</v>
      </c>
      <c r="BW88" s="42"/>
    </row>
    <row r="89" spans="1:75" x14ac:dyDescent="0.2">
      <c r="A89" s="3" t="s">
        <v>7</v>
      </c>
      <c r="B89" s="2">
        <f>B66</f>
        <v>361</v>
      </c>
      <c r="C89" s="2">
        <f>C65</f>
        <v>349</v>
      </c>
      <c r="D89" s="2">
        <f>D64</f>
        <v>307</v>
      </c>
      <c r="E89" s="2">
        <f>E63</f>
        <v>263</v>
      </c>
      <c r="F89" s="2">
        <f>F62</f>
        <v>502</v>
      </c>
      <c r="G89" s="2">
        <f>G61</f>
        <v>450</v>
      </c>
      <c r="H89" s="2">
        <f>H60</f>
        <v>432</v>
      </c>
      <c r="I89" s="2">
        <f>I59</f>
        <v>412</v>
      </c>
      <c r="J89" s="2">
        <f>J58</f>
        <v>104</v>
      </c>
      <c r="K89" s="2">
        <f>K57</f>
        <v>84</v>
      </c>
      <c r="L89" s="2">
        <f>L56</f>
        <v>62</v>
      </c>
      <c r="M89" s="2">
        <f>M55</f>
        <v>10</v>
      </c>
      <c r="N89" s="2">
        <f>N54</f>
        <v>251</v>
      </c>
      <c r="O89" s="2">
        <f>O53</f>
        <v>207</v>
      </c>
      <c r="P89" s="2">
        <f>P52</f>
        <v>161</v>
      </c>
      <c r="Q89" s="2">
        <f>Q51</f>
        <v>149</v>
      </c>
      <c r="R89" s="2">
        <f>R82</f>
        <v>876</v>
      </c>
      <c r="S89" s="2">
        <f>S81</f>
        <v>864</v>
      </c>
      <c r="T89" s="2">
        <f>T80</f>
        <v>818</v>
      </c>
      <c r="U89" s="2">
        <f>U79</f>
        <v>774</v>
      </c>
      <c r="V89" s="2">
        <f>V78</f>
        <v>1015</v>
      </c>
      <c r="W89" s="2">
        <f>W77</f>
        <v>963</v>
      </c>
      <c r="X89" s="2">
        <f>X76</f>
        <v>941</v>
      </c>
      <c r="Y89" s="2">
        <f>Y75</f>
        <v>921</v>
      </c>
      <c r="Z89" s="2">
        <f>Z74</f>
        <v>613</v>
      </c>
      <c r="AA89" s="2">
        <f>AA73</f>
        <v>593</v>
      </c>
      <c r="AB89" s="2">
        <f>AB72</f>
        <v>575</v>
      </c>
      <c r="AC89" s="2">
        <f>AC71</f>
        <v>523</v>
      </c>
      <c r="AD89" s="2">
        <f>AD70</f>
        <v>762</v>
      </c>
      <c r="AE89" s="2">
        <f>AE69</f>
        <v>718</v>
      </c>
      <c r="AF89" s="2">
        <f>AF68</f>
        <v>676</v>
      </c>
      <c r="AG89" s="2">
        <f>AG67</f>
        <v>664</v>
      </c>
      <c r="AH89" s="5">
        <f t="shared" si="14"/>
        <v>16400</v>
      </c>
      <c r="AI89" s="5">
        <f t="shared" si="15"/>
        <v>11201200</v>
      </c>
      <c r="AJ89" s="2">
        <f t="shared" si="16"/>
        <v>8606720000</v>
      </c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S89" s="42"/>
      <c r="BT89" s="50" t="s">
        <v>998</v>
      </c>
      <c r="BU89" s="51" t="s">
        <v>1014</v>
      </c>
      <c r="BV89" s="52">
        <f>K3+(80*K5)</f>
        <v>81</v>
      </c>
      <c r="BW89" s="42"/>
    </row>
    <row r="90" spans="1:75" x14ac:dyDescent="0.2">
      <c r="B90" s="2" t="s">
        <v>5</v>
      </c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S90" s="42"/>
      <c r="BT90" s="50" t="s">
        <v>814</v>
      </c>
      <c r="BU90" s="51" t="s">
        <v>1014</v>
      </c>
      <c r="BV90" s="52">
        <f>K3+(81*K5)</f>
        <v>82</v>
      </c>
      <c r="BW90" s="42"/>
    </row>
    <row r="91" spans="1:75" x14ac:dyDescent="0.2">
      <c r="BS91" s="42"/>
      <c r="BT91" s="50" t="s">
        <v>652</v>
      </c>
      <c r="BU91" s="51" t="s">
        <v>1014</v>
      </c>
      <c r="BV91" s="52">
        <f>K3+(82*K5)</f>
        <v>83</v>
      </c>
      <c r="BW91" s="42"/>
    </row>
    <row r="92" spans="1:75" ht="13.5" thickBot="1" x14ac:dyDescent="0.25">
      <c r="A92" s="1" t="s">
        <v>5</v>
      </c>
      <c r="B92" s="1" t="s">
        <v>1156</v>
      </c>
      <c r="AB92" s="2" t="s">
        <v>5</v>
      </c>
      <c r="BA92" s="53" t="s">
        <v>1146</v>
      </c>
      <c r="BS92" s="42"/>
      <c r="BT92" s="50" t="s">
        <v>584</v>
      </c>
      <c r="BU92" s="51" t="s">
        <v>1014</v>
      </c>
      <c r="BV92" s="52">
        <f>K3+(83*K5)</f>
        <v>84</v>
      </c>
      <c r="BW92" s="42"/>
    </row>
    <row r="93" spans="1:75" x14ac:dyDescent="0.2">
      <c r="A93" s="1">
        <v>1</v>
      </c>
      <c r="B93" s="110">
        <f>BV26</f>
        <v>18</v>
      </c>
      <c r="C93" s="101">
        <f>BV393</f>
        <v>385</v>
      </c>
      <c r="D93" s="101">
        <f>BV955</f>
        <v>947</v>
      </c>
      <c r="E93" s="112">
        <f>BV556</f>
        <v>548</v>
      </c>
      <c r="F93" s="101">
        <f>BV792</f>
        <v>784</v>
      </c>
      <c r="G93" s="101">
        <f>BV679</f>
        <v>671</v>
      </c>
      <c r="H93" s="101">
        <f>BV181</f>
        <v>173</v>
      </c>
      <c r="I93" s="101">
        <f>BV326</f>
        <v>318</v>
      </c>
      <c r="J93" s="101">
        <f>BV436</f>
        <v>428</v>
      </c>
      <c r="K93" s="101">
        <f>BV67</f>
        <v>59</v>
      </c>
      <c r="L93" s="101">
        <f>BV529</f>
        <v>521</v>
      </c>
      <c r="M93" s="101">
        <f>BV930</f>
        <v>922</v>
      </c>
      <c r="N93" s="101">
        <f>BV702</f>
        <v>694</v>
      </c>
      <c r="O93" s="101">
        <f>BV813</f>
        <v>805</v>
      </c>
      <c r="P93" s="101">
        <f>BV287</f>
        <v>279</v>
      </c>
      <c r="Q93" s="101">
        <f>BV144</f>
        <v>136</v>
      </c>
      <c r="R93" s="101">
        <f>BV896</f>
        <v>888</v>
      </c>
      <c r="S93" s="101">
        <f>BV751</f>
        <v>743</v>
      </c>
      <c r="T93" s="101">
        <f>BV221</f>
        <v>213</v>
      </c>
      <c r="U93" s="101">
        <f>BV334</f>
        <v>326</v>
      </c>
      <c r="V93" s="101">
        <f>BV114</f>
        <v>106</v>
      </c>
      <c r="W93" s="101">
        <f>BV513</f>
        <v>505</v>
      </c>
      <c r="X93" s="101">
        <f>BV979</f>
        <v>971</v>
      </c>
      <c r="Y93" s="101">
        <f>BV612</f>
        <v>604</v>
      </c>
      <c r="Z93" s="101">
        <f>BV726</f>
        <v>718</v>
      </c>
      <c r="AA93" s="101">
        <f>BV869</f>
        <v>861</v>
      </c>
      <c r="AB93" s="101">
        <f>BV375</f>
        <v>367</v>
      </c>
      <c r="AC93" s="101">
        <f>BV264</f>
        <v>256</v>
      </c>
      <c r="AD93" s="101">
        <f>BV476</f>
        <v>468</v>
      </c>
      <c r="AE93" s="101">
        <f>BV75</f>
        <v>67</v>
      </c>
      <c r="AF93" s="101">
        <f>BV633</f>
        <v>625</v>
      </c>
      <c r="AG93" s="108">
        <f>BV1002</f>
        <v>994</v>
      </c>
      <c r="AH93" s="5">
        <f>SUM(B93:AG93)</f>
        <v>16400</v>
      </c>
      <c r="AI93" s="5">
        <f>SUMSQ(B93:AG93)</f>
        <v>11201200</v>
      </c>
      <c r="AL93" s="139" t="s">
        <v>972</v>
      </c>
      <c r="AM93" s="140" t="s">
        <v>565</v>
      </c>
      <c r="AN93" s="141" t="s">
        <v>911</v>
      </c>
      <c r="AO93" s="140" t="s">
        <v>628</v>
      </c>
      <c r="AP93" s="140" t="s">
        <v>849</v>
      </c>
      <c r="AQ93" s="140" t="s">
        <v>692</v>
      </c>
      <c r="AR93" s="140" t="s">
        <v>785</v>
      </c>
      <c r="AS93" s="140" t="s">
        <v>754</v>
      </c>
      <c r="AT93" s="140" t="s">
        <v>450</v>
      </c>
      <c r="AU93" s="140" t="s">
        <v>42</v>
      </c>
      <c r="AV93" s="140" t="s">
        <v>386</v>
      </c>
      <c r="AW93" s="141" t="s">
        <v>1142</v>
      </c>
      <c r="AX93" s="140" t="s">
        <v>323</v>
      </c>
      <c r="AY93" s="140" t="s">
        <v>166</v>
      </c>
      <c r="AZ93" s="140" t="s">
        <v>260</v>
      </c>
      <c r="BA93" s="140" t="s">
        <v>228</v>
      </c>
      <c r="BB93" s="141" t="s">
        <v>557</v>
      </c>
      <c r="BC93" s="140" t="s">
        <v>964</v>
      </c>
      <c r="BD93" s="140" t="s">
        <v>620</v>
      </c>
      <c r="BE93" s="140" t="s">
        <v>903</v>
      </c>
      <c r="BF93" s="140" t="s">
        <v>684</v>
      </c>
      <c r="BG93" s="140" t="s">
        <v>841</v>
      </c>
      <c r="BH93" s="141" t="s">
        <v>746</v>
      </c>
      <c r="BI93" s="140" t="s">
        <v>777</v>
      </c>
      <c r="BJ93" s="140" t="s">
        <v>66</v>
      </c>
      <c r="BK93" s="141" t="s">
        <v>474</v>
      </c>
      <c r="BL93" s="140" t="s">
        <v>128</v>
      </c>
      <c r="BM93" s="140" t="s">
        <v>410</v>
      </c>
      <c r="BN93" s="140" t="s">
        <v>189</v>
      </c>
      <c r="BO93" s="140" t="s">
        <v>347</v>
      </c>
      <c r="BP93" s="140" t="s">
        <v>252</v>
      </c>
      <c r="BQ93" s="142" t="s">
        <v>284</v>
      </c>
      <c r="BS93" s="42"/>
      <c r="BT93" s="50" t="s">
        <v>399</v>
      </c>
      <c r="BU93" s="51" t="s">
        <v>1014</v>
      </c>
      <c r="BV93" s="52">
        <f>K3+(84*K5)</f>
        <v>85</v>
      </c>
      <c r="BW93" s="42"/>
    </row>
    <row r="94" spans="1:75" x14ac:dyDescent="0.2">
      <c r="A94" s="1">
        <v>2</v>
      </c>
      <c r="B94" s="102">
        <f>BV445</f>
        <v>437</v>
      </c>
      <c r="C94" s="104">
        <f>BV46</f>
        <v>38</v>
      </c>
      <c r="D94" s="113">
        <f>BV544</f>
        <v>536</v>
      </c>
      <c r="E94" s="103">
        <f>BV911</f>
        <v>903</v>
      </c>
      <c r="F94" s="103">
        <f>BV691</f>
        <v>683</v>
      </c>
      <c r="G94" s="103">
        <f>BV836</f>
        <v>828</v>
      </c>
      <c r="H94" s="103">
        <f>BV274</f>
        <v>266</v>
      </c>
      <c r="I94" s="103">
        <f>BV161</f>
        <v>153</v>
      </c>
      <c r="J94" s="103">
        <f>BV23</f>
        <v>15</v>
      </c>
      <c r="K94" s="103">
        <f>BV424</f>
        <v>416</v>
      </c>
      <c r="L94" s="103">
        <f>BV950</f>
        <v>942</v>
      </c>
      <c r="M94" s="103">
        <f>BV581</f>
        <v>573</v>
      </c>
      <c r="N94" s="103">
        <f>BV793</f>
        <v>785</v>
      </c>
      <c r="O94" s="103">
        <f>BV650</f>
        <v>642</v>
      </c>
      <c r="P94" s="103">
        <f>BV188</f>
        <v>180</v>
      </c>
      <c r="Q94" s="103">
        <f>BV299</f>
        <v>291</v>
      </c>
      <c r="R94" s="103">
        <f>BV731</f>
        <v>723</v>
      </c>
      <c r="S94" s="103">
        <f>BV844</f>
        <v>836</v>
      </c>
      <c r="T94" s="103">
        <f>BV378</f>
        <v>370</v>
      </c>
      <c r="U94" s="103">
        <f>BV233</f>
        <v>225</v>
      </c>
      <c r="V94" s="103">
        <f>BV469</f>
        <v>461</v>
      </c>
      <c r="W94" s="103">
        <f>BV102</f>
        <v>94</v>
      </c>
      <c r="X94" s="103">
        <f>BV632</f>
        <v>624</v>
      </c>
      <c r="Y94" s="103">
        <f>BV1031</f>
        <v>1023</v>
      </c>
      <c r="Z94" s="103">
        <f>BV881</f>
        <v>873</v>
      </c>
      <c r="AA94" s="103">
        <f>BV770</f>
        <v>762</v>
      </c>
      <c r="AB94" s="103">
        <f>BV212</f>
        <v>204</v>
      </c>
      <c r="AC94" s="103">
        <f>BV355</f>
        <v>347</v>
      </c>
      <c r="AD94" s="103">
        <f>BV127</f>
        <v>119</v>
      </c>
      <c r="AE94" s="103">
        <f>BV496</f>
        <v>488</v>
      </c>
      <c r="AF94" s="103">
        <f>BV990</f>
        <v>982</v>
      </c>
      <c r="AG94" s="105">
        <f>BV589</f>
        <v>581</v>
      </c>
      <c r="AH94" s="5">
        <f t="shared" ref="AH94:AH124" si="17">SUM(B94:AG94)</f>
        <v>16400</v>
      </c>
      <c r="AI94" s="5">
        <f t="shared" ref="AI94:AI124" si="18">SUMSQ(B94:AG94)</f>
        <v>11201200</v>
      </c>
      <c r="AL94" s="143" t="s">
        <v>973</v>
      </c>
      <c r="AM94" s="144" t="s">
        <v>566</v>
      </c>
      <c r="AN94" s="144" t="s">
        <v>912</v>
      </c>
      <c r="AO94" s="121" t="s">
        <v>1116</v>
      </c>
      <c r="AP94" s="144" t="s">
        <v>850</v>
      </c>
      <c r="AQ94" s="144" t="s">
        <v>693</v>
      </c>
      <c r="AR94" s="144" t="s">
        <v>786</v>
      </c>
      <c r="AS94" s="144" t="s">
        <v>755</v>
      </c>
      <c r="AT94" s="144" t="s">
        <v>465</v>
      </c>
      <c r="AU94" s="144" t="s">
        <v>57</v>
      </c>
      <c r="AV94" s="121" t="s">
        <v>401</v>
      </c>
      <c r="AW94" s="144" t="s">
        <v>120</v>
      </c>
      <c r="AX94" s="144" t="s">
        <v>338</v>
      </c>
      <c r="AY94" s="144" t="s">
        <v>180</v>
      </c>
      <c r="AZ94" s="144" t="s">
        <v>275</v>
      </c>
      <c r="BA94" s="144" t="s">
        <v>243</v>
      </c>
      <c r="BB94" s="144" t="s">
        <v>542</v>
      </c>
      <c r="BC94" s="121" t="s">
        <v>951</v>
      </c>
      <c r="BD94" s="144" t="s">
        <v>606</v>
      </c>
      <c r="BE94" s="144" t="s">
        <v>888</v>
      </c>
      <c r="BF94" s="144" t="s">
        <v>669</v>
      </c>
      <c r="BG94" s="144" t="s">
        <v>826</v>
      </c>
      <c r="BH94" s="144" t="s">
        <v>731</v>
      </c>
      <c r="BI94" s="121" t="s">
        <v>763</v>
      </c>
      <c r="BJ94" s="121" t="s">
        <v>1131</v>
      </c>
      <c r="BK94" s="144" t="s">
        <v>473</v>
      </c>
      <c r="BL94" s="144" t="s">
        <v>127</v>
      </c>
      <c r="BM94" s="144" t="s">
        <v>409</v>
      </c>
      <c r="BN94" s="144" t="s">
        <v>188</v>
      </c>
      <c r="BO94" s="144" t="s">
        <v>346</v>
      </c>
      <c r="BP94" s="121" t="s">
        <v>251</v>
      </c>
      <c r="BQ94" s="145" t="s">
        <v>283</v>
      </c>
      <c r="BS94" s="42"/>
      <c r="BT94" s="50" t="s">
        <v>331</v>
      </c>
      <c r="BU94" s="51" t="s">
        <v>1014</v>
      </c>
      <c r="BV94" s="52">
        <f>K3+(85*K5)</f>
        <v>86</v>
      </c>
      <c r="BW94" s="42"/>
    </row>
    <row r="95" spans="1:75" x14ac:dyDescent="0.2">
      <c r="A95" s="1">
        <v>3</v>
      </c>
      <c r="B95" s="102">
        <f>BV1009</f>
        <v>1001</v>
      </c>
      <c r="C95" s="113">
        <f>BV642</f>
        <v>634</v>
      </c>
      <c r="D95" s="104">
        <f>BV84</f>
        <v>76</v>
      </c>
      <c r="E95" s="103">
        <f>BV483</f>
        <v>475</v>
      </c>
      <c r="F95" s="103">
        <f>BV255</f>
        <v>247</v>
      </c>
      <c r="G95" s="103">
        <f>BV368</f>
        <v>360</v>
      </c>
      <c r="H95" s="103">
        <f>BV862</f>
        <v>854</v>
      </c>
      <c r="I95" s="103">
        <f>BV717</f>
        <v>709</v>
      </c>
      <c r="J95" s="103">
        <f>BV603</f>
        <v>595</v>
      </c>
      <c r="K95" s="103">
        <f>BV972</f>
        <v>964</v>
      </c>
      <c r="L95" s="103">
        <f>BV506</f>
        <v>498</v>
      </c>
      <c r="M95" s="103">
        <f>BV105</f>
        <v>97</v>
      </c>
      <c r="N95" s="103">
        <f>BV341</f>
        <v>333</v>
      </c>
      <c r="O95" s="103">
        <f>BV230</f>
        <v>222</v>
      </c>
      <c r="P95" s="103">
        <f>BV760</f>
        <v>752</v>
      </c>
      <c r="Q95" s="103">
        <f>BV903</f>
        <v>895</v>
      </c>
      <c r="R95" s="103">
        <f>BV151</f>
        <v>143</v>
      </c>
      <c r="S95" s="103">
        <f>BV296</f>
        <v>288</v>
      </c>
      <c r="T95" s="103">
        <f>BV822</f>
        <v>814</v>
      </c>
      <c r="U95" s="103">
        <f>BV709</f>
        <v>701</v>
      </c>
      <c r="V95" s="103">
        <f>BV921</f>
        <v>913</v>
      </c>
      <c r="W95" s="103">
        <f>BV522</f>
        <v>514</v>
      </c>
      <c r="X95" s="103">
        <f>BV60</f>
        <v>52</v>
      </c>
      <c r="Y95" s="103">
        <f>BV427</f>
        <v>419</v>
      </c>
      <c r="Z95" s="103">
        <f>BV317</f>
        <v>309</v>
      </c>
      <c r="AA95" s="103">
        <f>BV174</f>
        <v>166</v>
      </c>
      <c r="AB95" s="103">
        <f>BV672</f>
        <v>664</v>
      </c>
      <c r="AC95" s="103">
        <f>BV783</f>
        <v>775</v>
      </c>
      <c r="AD95" s="103">
        <f>BV563</f>
        <v>555</v>
      </c>
      <c r="AE95" s="103">
        <f>BV964</f>
        <v>956</v>
      </c>
      <c r="AF95" s="103">
        <f>BV402</f>
        <v>394</v>
      </c>
      <c r="AG95" s="105">
        <f>BV33</f>
        <v>25</v>
      </c>
      <c r="AH95" s="5">
        <f t="shared" si="17"/>
        <v>16400</v>
      </c>
      <c r="AI95" s="5">
        <f t="shared" si="18"/>
        <v>11201200</v>
      </c>
      <c r="AJ95" s="2">
        <f t="shared" si="16"/>
        <v>8606720000</v>
      </c>
      <c r="AL95" s="146" t="s">
        <v>970</v>
      </c>
      <c r="AM95" s="144" t="s">
        <v>563</v>
      </c>
      <c r="AN95" s="144" t="s">
        <v>909</v>
      </c>
      <c r="AO95" s="144" t="s">
        <v>626</v>
      </c>
      <c r="AP95" s="144" t="s">
        <v>847</v>
      </c>
      <c r="AQ95" s="144" t="s">
        <v>690</v>
      </c>
      <c r="AR95" s="121" t="s">
        <v>783</v>
      </c>
      <c r="AS95" s="144" t="s">
        <v>752</v>
      </c>
      <c r="AT95" s="144" t="s">
        <v>452</v>
      </c>
      <c r="AU95" s="121" t="s">
        <v>44</v>
      </c>
      <c r="AV95" s="144" t="s">
        <v>388</v>
      </c>
      <c r="AW95" s="144" t="s">
        <v>431</v>
      </c>
      <c r="AX95" s="144" t="s">
        <v>325</v>
      </c>
      <c r="AY95" s="144" t="s">
        <v>168</v>
      </c>
      <c r="AZ95" s="144" t="s">
        <v>262</v>
      </c>
      <c r="BA95" s="121" t="s">
        <v>230</v>
      </c>
      <c r="BB95" s="144" t="s">
        <v>555</v>
      </c>
      <c r="BC95" s="144" t="s">
        <v>962</v>
      </c>
      <c r="BD95" s="144" t="s">
        <v>618</v>
      </c>
      <c r="BE95" s="144" t="s">
        <v>901</v>
      </c>
      <c r="BF95" s="121" t="s">
        <v>1123</v>
      </c>
      <c r="BG95" s="144" t="s">
        <v>839</v>
      </c>
      <c r="BH95" s="144" t="s">
        <v>744</v>
      </c>
      <c r="BI95" s="144" t="s">
        <v>775</v>
      </c>
      <c r="BJ95" s="144" t="s">
        <v>68</v>
      </c>
      <c r="BK95" s="144" t="s">
        <v>475</v>
      </c>
      <c r="BL95" s="144" t="s">
        <v>130</v>
      </c>
      <c r="BM95" s="144" t="s">
        <v>412</v>
      </c>
      <c r="BN95" s="144" t="s">
        <v>191</v>
      </c>
      <c r="BO95" s="121" t="s">
        <v>349</v>
      </c>
      <c r="BP95" s="144" t="s">
        <v>254</v>
      </c>
      <c r="BQ95" s="145" t="s">
        <v>286</v>
      </c>
      <c r="BR95" s="45"/>
      <c r="BS95" s="42"/>
      <c r="BT95" s="50" t="s">
        <v>247</v>
      </c>
      <c r="BU95" s="51" t="s">
        <v>1014</v>
      </c>
      <c r="BV95" s="52">
        <f>K3+(86*K5)</f>
        <v>87</v>
      </c>
      <c r="BW95" s="42"/>
    </row>
    <row r="96" spans="1:75" x14ac:dyDescent="0.2">
      <c r="A96" s="1">
        <v>4</v>
      </c>
      <c r="B96" s="114">
        <f>BV598</f>
        <v>590</v>
      </c>
      <c r="C96" s="103">
        <f>BV997</f>
        <v>989</v>
      </c>
      <c r="D96" s="103">
        <f>BV503</f>
        <v>495</v>
      </c>
      <c r="E96" s="104">
        <f>BV136</f>
        <v>128</v>
      </c>
      <c r="F96" s="103">
        <f>BV348</f>
        <v>340</v>
      </c>
      <c r="G96" s="103">
        <f>BV203</f>
        <v>195</v>
      </c>
      <c r="H96" s="103">
        <f>BV761</f>
        <v>753</v>
      </c>
      <c r="I96" s="103">
        <f>BV874</f>
        <v>866</v>
      </c>
      <c r="J96" s="103">
        <f>BV1024</f>
        <v>1016</v>
      </c>
      <c r="K96" s="103">
        <f>BV623</f>
        <v>615</v>
      </c>
      <c r="L96" s="103">
        <f>BV93</f>
        <v>85</v>
      </c>
      <c r="M96" s="103">
        <f>BV462</f>
        <v>454</v>
      </c>
      <c r="N96" s="103">
        <f>BV242</f>
        <v>234</v>
      </c>
      <c r="O96" s="103">
        <f>BV385</f>
        <v>377</v>
      </c>
      <c r="P96" s="103">
        <f>BV851</f>
        <v>843</v>
      </c>
      <c r="Q96" s="103">
        <f>BV740</f>
        <v>732</v>
      </c>
      <c r="R96" s="103">
        <f>BV308</f>
        <v>300</v>
      </c>
      <c r="S96" s="103">
        <f>BV195</f>
        <v>187</v>
      </c>
      <c r="T96" s="103">
        <f>BV657</f>
        <v>649</v>
      </c>
      <c r="U96" s="103">
        <f>BV802</f>
        <v>794</v>
      </c>
      <c r="V96" s="103">
        <f>BV574</f>
        <v>566</v>
      </c>
      <c r="W96" s="103">
        <f>BV941</f>
        <v>933</v>
      </c>
      <c r="X96" s="103">
        <f>BV415</f>
        <v>407</v>
      </c>
      <c r="Y96" s="103">
        <f>BV16</f>
        <v>8</v>
      </c>
      <c r="Z96" s="103">
        <f>BV154</f>
        <v>146</v>
      </c>
      <c r="AA96" s="103">
        <f>BV265</f>
        <v>257</v>
      </c>
      <c r="AB96" s="103">
        <f>BV827</f>
        <v>819</v>
      </c>
      <c r="AC96" s="103">
        <f>BV684</f>
        <v>676</v>
      </c>
      <c r="AD96" s="103">
        <f>BV920</f>
        <v>912</v>
      </c>
      <c r="AE96" s="103">
        <f>BV551</f>
        <v>543</v>
      </c>
      <c r="AF96" s="103">
        <f>BV53</f>
        <v>45</v>
      </c>
      <c r="AG96" s="105">
        <f>BV454</f>
        <v>446</v>
      </c>
      <c r="AH96" s="5">
        <f t="shared" si="17"/>
        <v>16400</v>
      </c>
      <c r="AI96" s="5">
        <f t="shared" si="18"/>
        <v>11201200</v>
      </c>
      <c r="AJ96" s="2">
        <f t="shared" si="16"/>
        <v>8606720000</v>
      </c>
      <c r="AL96" s="143" t="s">
        <v>975</v>
      </c>
      <c r="AM96" s="121" t="s">
        <v>568</v>
      </c>
      <c r="AN96" s="144" t="s">
        <v>914</v>
      </c>
      <c r="AO96" s="144" t="s">
        <v>631</v>
      </c>
      <c r="AP96" s="144" t="s">
        <v>852</v>
      </c>
      <c r="AQ96" s="144" t="s">
        <v>695</v>
      </c>
      <c r="AR96" s="144" t="s">
        <v>788</v>
      </c>
      <c r="AS96" s="121" t="s">
        <v>757</v>
      </c>
      <c r="AT96" s="121" t="s">
        <v>463</v>
      </c>
      <c r="AU96" s="144" t="s">
        <v>55</v>
      </c>
      <c r="AV96" s="144" t="s">
        <v>399</v>
      </c>
      <c r="AW96" s="144" t="s">
        <v>118</v>
      </c>
      <c r="AX96" s="144" t="s">
        <v>492</v>
      </c>
      <c r="AY96" s="144" t="s">
        <v>178</v>
      </c>
      <c r="AZ96" s="121" t="s">
        <v>273</v>
      </c>
      <c r="BA96" s="144" t="s">
        <v>241</v>
      </c>
      <c r="BB96" s="144" t="s">
        <v>544</v>
      </c>
      <c r="BC96" s="144" t="s">
        <v>953</v>
      </c>
      <c r="BD96" s="144" t="s">
        <v>608</v>
      </c>
      <c r="BE96" s="144" t="s">
        <v>890</v>
      </c>
      <c r="BF96" s="144" t="s">
        <v>671</v>
      </c>
      <c r="BG96" s="121" t="s">
        <v>828</v>
      </c>
      <c r="BH96" s="144" t="s">
        <v>733</v>
      </c>
      <c r="BI96" s="144" t="s">
        <v>765</v>
      </c>
      <c r="BJ96" s="144" t="s">
        <v>63</v>
      </c>
      <c r="BK96" s="144" t="s">
        <v>471</v>
      </c>
      <c r="BL96" s="144" t="s">
        <v>125</v>
      </c>
      <c r="BM96" s="144" t="s">
        <v>407</v>
      </c>
      <c r="BN96" s="121" t="s">
        <v>1137</v>
      </c>
      <c r="BO96" s="144" t="s">
        <v>344</v>
      </c>
      <c r="BP96" s="144" t="s">
        <v>249</v>
      </c>
      <c r="BQ96" s="145" t="s">
        <v>281</v>
      </c>
      <c r="BR96" s="45"/>
      <c r="BS96" s="42"/>
      <c r="BT96" s="50" t="s">
        <v>64</v>
      </c>
      <c r="BU96" s="51" t="s">
        <v>1014</v>
      </c>
      <c r="BV96" s="52">
        <f>K3+(87*K5)</f>
        <v>88</v>
      </c>
      <c r="BW96" s="42"/>
    </row>
    <row r="97" spans="1:75" x14ac:dyDescent="0.2">
      <c r="A97" s="1">
        <v>5</v>
      </c>
      <c r="B97" s="102">
        <f>BV923</f>
        <v>915</v>
      </c>
      <c r="C97" s="103">
        <f>BV524</f>
        <v>516</v>
      </c>
      <c r="D97" s="103">
        <f>BV58</f>
        <v>50</v>
      </c>
      <c r="E97" s="103">
        <f>BV425</f>
        <v>417</v>
      </c>
      <c r="F97" s="104">
        <f>BV149</f>
        <v>141</v>
      </c>
      <c r="G97" s="103">
        <f>BV294</f>
        <v>286</v>
      </c>
      <c r="H97" s="103">
        <f>BV824</f>
        <v>816</v>
      </c>
      <c r="I97" s="113">
        <f>BV711</f>
        <v>703</v>
      </c>
      <c r="J97" s="103">
        <f>BV561</f>
        <v>553</v>
      </c>
      <c r="K97" s="103">
        <f>BV962</f>
        <v>954</v>
      </c>
      <c r="L97" s="103">
        <f>BV404</f>
        <v>396</v>
      </c>
      <c r="M97" s="103">
        <f>BV35</f>
        <v>27</v>
      </c>
      <c r="N97" s="103">
        <f>BV319</f>
        <v>311</v>
      </c>
      <c r="O97" s="103">
        <f>BV176</f>
        <v>168</v>
      </c>
      <c r="P97" s="103">
        <f>BV670</f>
        <v>662</v>
      </c>
      <c r="Q97" s="103">
        <f>BV781</f>
        <v>773</v>
      </c>
      <c r="R97" s="103">
        <f>BV253</f>
        <v>245</v>
      </c>
      <c r="S97" s="103">
        <f>BV366</f>
        <v>358</v>
      </c>
      <c r="T97" s="103">
        <f>BV864</f>
        <v>856</v>
      </c>
      <c r="U97" s="103">
        <f>BV719</f>
        <v>711</v>
      </c>
      <c r="V97" s="103">
        <f>BV1011</f>
        <v>1003</v>
      </c>
      <c r="W97" s="103">
        <f>BV644</f>
        <v>636</v>
      </c>
      <c r="X97" s="103">
        <f>BV82</f>
        <v>74</v>
      </c>
      <c r="Y97" s="103">
        <f>BV481</f>
        <v>473</v>
      </c>
      <c r="Z97" s="103">
        <f>BV343</f>
        <v>335</v>
      </c>
      <c r="AA97" s="103">
        <f>BV232</f>
        <v>224</v>
      </c>
      <c r="AB97" s="103">
        <f>BV758</f>
        <v>750</v>
      </c>
      <c r="AC97" s="103">
        <f>BV901</f>
        <v>893</v>
      </c>
      <c r="AD97" s="103">
        <f>BV601</f>
        <v>593</v>
      </c>
      <c r="AE97" s="103">
        <f>BV970</f>
        <v>962</v>
      </c>
      <c r="AF97" s="103">
        <f>BV508</f>
        <v>500</v>
      </c>
      <c r="AG97" s="105">
        <f>BV107</f>
        <v>99</v>
      </c>
      <c r="AH97" s="5">
        <f t="shared" si="17"/>
        <v>16400</v>
      </c>
      <c r="AI97" s="5">
        <f t="shared" si="18"/>
        <v>11201200</v>
      </c>
      <c r="AJ97" s="2">
        <f t="shared" si="16"/>
        <v>8606720000</v>
      </c>
      <c r="AL97" s="146" t="s">
        <v>1118</v>
      </c>
      <c r="AM97" s="144" t="s">
        <v>561</v>
      </c>
      <c r="AN97" s="144" t="s">
        <v>907</v>
      </c>
      <c r="AO97" s="144" t="s">
        <v>624</v>
      </c>
      <c r="AP97" s="144" t="s">
        <v>845</v>
      </c>
      <c r="AQ97" s="144" t="s">
        <v>688</v>
      </c>
      <c r="AR97" s="144" t="s">
        <v>781</v>
      </c>
      <c r="AS97" s="144" t="s">
        <v>750</v>
      </c>
      <c r="AT97" s="144" t="s">
        <v>454</v>
      </c>
      <c r="AU97" s="121" t="s">
        <v>139</v>
      </c>
      <c r="AV97" s="144" t="s">
        <v>390</v>
      </c>
      <c r="AW97" s="144" t="s">
        <v>109</v>
      </c>
      <c r="AX97" s="144" t="s">
        <v>327</v>
      </c>
      <c r="AY97" s="144" t="s">
        <v>170</v>
      </c>
      <c r="AZ97" s="144" t="s">
        <v>264</v>
      </c>
      <c r="BA97" s="144" t="s">
        <v>232</v>
      </c>
      <c r="BB97" s="144" t="s">
        <v>553</v>
      </c>
      <c r="BC97" s="144" t="s">
        <v>960</v>
      </c>
      <c r="BD97" s="121" t="s">
        <v>616</v>
      </c>
      <c r="BE97" s="144" t="s">
        <v>899</v>
      </c>
      <c r="BF97" s="121" t="s">
        <v>680</v>
      </c>
      <c r="BG97" s="144" t="s">
        <v>837</v>
      </c>
      <c r="BH97" s="144" t="s">
        <v>742</v>
      </c>
      <c r="BI97" s="144" t="s">
        <v>773</v>
      </c>
      <c r="BJ97" s="144" t="s">
        <v>70</v>
      </c>
      <c r="BK97" s="144" t="s">
        <v>476</v>
      </c>
      <c r="BL97" s="144" t="s">
        <v>132</v>
      </c>
      <c r="BM97" s="121" t="s">
        <v>414</v>
      </c>
      <c r="BN97" s="144" t="s">
        <v>193</v>
      </c>
      <c r="BO97" s="121" t="s">
        <v>351</v>
      </c>
      <c r="BP97" s="144" t="s">
        <v>256</v>
      </c>
      <c r="BQ97" s="145" t="s">
        <v>6</v>
      </c>
      <c r="BR97" s="45"/>
      <c r="BS97" s="42"/>
      <c r="BT97" s="50" t="s">
        <v>505</v>
      </c>
      <c r="BU97" s="51" t="s">
        <v>1014</v>
      </c>
      <c r="BV97" s="52">
        <f>K3+(88*K5)</f>
        <v>89</v>
      </c>
      <c r="BW97" s="42"/>
    </row>
    <row r="98" spans="1:75" x14ac:dyDescent="0.2">
      <c r="A98" s="1">
        <v>6</v>
      </c>
      <c r="B98" s="102">
        <f>BV576</f>
        <v>568</v>
      </c>
      <c r="C98" s="103">
        <f>BV943</f>
        <v>935</v>
      </c>
      <c r="D98" s="103">
        <f>BV413</f>
        <v>405</v>
      </c>
      <c r="E98" s="103">
        <f>BV14</f>
        <v>6</v>
      </c>
      <c r="F98" s="103">
        <f>BV306</f>
        <v>298</v>
      </c>
      <c r="G98" s="104">
        <f>BV193</f>
        <v>185</v>
      </c>
      <c r="H98" s="113">
        <f>BV659</f>
        <v>651</v>
      </c>
      <c r="I98" s="103">
        <f>BV804</f>
        <v>796</v>
      </c>
      <c r="J98" s="103">
        <f>BV918</f>
        <v>910</v>
      </c>
      <c r="K98" s="103">
        <f>BV549</f>
        <v>541</v>
      </c>
      <c r="L98" s="103">
        <f>BV55</f>
        <v>47</v>
      </c>
      <c r="M98" s="103">
        <f>BV456</f>
        <v>448</v>
      </c>
      <c r="N98" s="103">
        <f>BV156</f>
        <v>148</v>
      </c>
      <c r="O98" s="103">
        <f>BV267</f>
        <v>259</v>
      </c>
      <c r="P98" s="103">
        <f>BV825</f>
        <v>817</v>
      </c>
      <c r="Q98" s="103">
        <f>BV682</f>
        <v>674</v>
      </c>
      <c r="R98" s="103">
        <f>BV346</f>
        <v>338</v>
      </c>
      <c r="S98" s="103">
        <f>BV201</f>
        <v>193</v>
      </c>
      <c r="T98" s="103">
        <f>BV763</f>
        <v>755</v>
      </c>
      <c r="U98" s="103">
        <f>BV876</f>
        <v>868</v>
      </c>
      <c r="V98" s="103">
        <f>BV600</f>
        <v>592</v>
      </c>
      <c r="W98" s="103">
        <f>BV999</f>
        <v>991</v>
      </c>
      <c r="X98" s="103">
        <f>BV501</f>
        <v>493</v>
      </c>
      <c r="Y98" s="103">
        <f>BV134</f>
        <v>126</v>
      </c>
      <c r="Z98" s="103">
        <f>BV244</f>
        <v>236</v>
      </c>
      <c r="AA98" s="103">
        <f>BV387</f>
        <v>379</v>
      </c>
      <c r="AB98" s="103">
        <f>BV849</f>
        <v>841</v>
      </c>
      <c r="AC98" s="103">
        <f>BV738</f>
        <v>730</v>
      </c>
      <c r="AD98" s="103">
        <f>BV1022</f>
        <v>1014</v>
      </c>
      <c r="AE98" s="103">
        <f>BV621</f>
        <v>613</v>
      </c>
      <c r="AF98" s="103">
        <f>BV95</f>
        <v>87</v>
      </c>
      <c r="AG98" s="105">
        <f>BV464</f>
        <v>456</v>
      </c>
      <c r="AH98" s="5">
        <f t="shared" si="17"/>
        <v>16400</v>
      </c>
      <c r="AI98" s="5">
        <f t="shared" si="18"/>
        <v>11201200</v>
      </c>
      <c r="AJ98" s="2">
        <f t="shared" si="16"/>
        <v>8606720000</v>
      </c>
      <c r="AL98" s="143" t="s">
        <v>977</v>
      </c>
      <c r="AM98" s="121" t="s">
        <v>570</v>
      </c>
      <c r="AN98" s="144" t="s">
        <v>916</v>
      </c>
      <c r="AO98" s="144" t="s">
        <v>633</v>
      </c>
      <c r="AP98" s="144" t="s">
        <v>854</v>
      </c>
      <c r="AQ98" s="144" t="s">
        <v>697</v>
      </c>
      <c r="AR98" s="144" t="s">
        <v>790</v>
      </c>
      <c r="AS98" s="144" t="s">
        <v>759</v>
      </c>
      <c r="AT98" s="121" t="s">
        <v>1130</v>
      </c>
      <c r="AU98" s="144" t="s">
        <v>53</v>
      </c>
      <c r="AV98" s="144" t="s">
        <v>397</v>
      </c>
      <c r="AW98" s="144" t="s">
        <v>116</v>
      </c>
      <c r="AX98" s="144" t="s">
        <v>334</v>
      </c>
      <c r="AY98" s="144" t="s">
        <v>176</v>
      </c>
      <c r="AZ98" s="144" t="s">
        <v>271</v>
      </c>
      <c r="BA98" s="144" t="s">
        <v>239</v>
      </c>
      <c r="BB98" s="144" t="s">
        <v>546</v>
      </c>
      <c r="BC98" s="144" t="s">
        <v>954</v>
      </c>
      <c r="BD98" s="144" t="s">
        <v>610</v>
      </c>
      <c r="BE98" s="121" t="s">
        <v>892</v>
      </c>
      <c r="BF98" s="144" t="s">
        <v>673</v>
      </c>
      <c r="BG98" s="121" t="s">
        <v>830</v>
      </c>
      <c r="BH98" s="144" t="s">
        <v>735</v>
      </c>
      <c r="BI98" s="144" t="s">
        <v>767</v>
      </c>
      <c r="BJ98" s="144" t="s">
        <v>61</v>
      </c>
      <c r="BK98" s="144" t="s">
        <v>469</v>
      </c>
      <c r="BL98" s="121" t="s">
        <v>123</v>
      </c>
      <c r="BM98" s="144" t="s">
        <v>405</v>
      </c>
      <c r="BN98" s="121" t="s">
        <v>184</v>
      </c>
      <c r="BO98" s="144" t="s">
        <v>342</v>
      </c>
      <c r="BP98" s="144" t="s">
        <v>247</v>
      </c>
      <c r="BQ98" s="145" t="s">
        <v>279</v>
      </c>
      <c r="BR98" s="45"/>
      <c r="BS98" s="42"/>
      <c r="BT98" s="50" t="s">
        <v>319</v>
      </c>
      <c r="BU98" s="51" t="s">
        <v>1014</v>
      </c>
      <c r="BV98" s="52">
        <f>K3+(89*K5)</f>
        <v>90</v>
      </c>
      <c r="BW98" s="42"/>
    </row>
    <row r="99" spans="1:75" x14ac:dyDescent="0.2">
      <c r="A99" s="1">
        <v>7</v>
      </c>
      <c r="B99" s="102">
        <f>BV116</f>
        <v>108</v>
      </c>
      <c r="C99" s="103">
        <f>BV515</f>
        <v>507</v>
      </c>
      <c r="D99" s="103">
        <f>BV977</f>
        <v>969</v>
      </c>
      <c r="E99" s="103">
        <f>BV610</f>
        <v>602</v>
      </c>
      <c r="F99" s="103">
        <f>BV894</f>
        <v>886</v>
      </c>
      <c r="G99" s="113">
        <f>BV749</f>
        <v>741</v>
      </c>
      <c r="H99" s="104">
        <f>BV223</f>
        <v>215</v>
      </c>
      <c r="I99" s="103">
        <f>BV336</f>
        <v>328</v>
      </c>
      <c r="J99" s="103">
        <f>BV474</f>
        <v>466</v>
      </c>
      <c r="K99" s="103">
        <f>BV73</f>
        <v>65</v>
      </c>
      <c r="L99" s="103">
        <f>BV635</f>
        <v>627</v>
      </c>
      <c r="M99" s="103">
        <f>BV1004</f>
        <v>996</v>
      </c>
      <c r="N99" s="103">
        <f>BV728</f>
        <v>720</v>
      </c>
      <c r="O99" s="103">
        <f>BV871</f>
        <v>863</v>
      </c>
      <c r="P99" s="103">
        <f>BV373</f>
        <v>365</v>
      </c>
      <c r="Q99" s="103">
        <f>BV262</f>
        <v>254</v>
      </c>
      <c r="R99" s="103">
        <f>BV790</f>
        <v>782</v>
      </c>
      <c r="S99" s="103">
        <f>BV677</f>
        <v>669</v>
      </c>
      <c r="T99" s="103">
        <f>BV183</f>
        <v>175</v>
      </c>
      <c r="U99" s="103">
        <f>BV328</f>
        <v>320</v>
      </c>
      <c r="V99" s="103">
        <f>BV28</f>
        <v>20</v>
      </c>
      <c r="W99" s="103">
        <f>BV395</f>
        <v>387</v>
      </c>
      <c r="X99" s="103">
        <f>BV953</f>
        <v>945</v>
      </c>
      <c r="Y99" s="103">
        <f>BV554</f>
        <v>546</v>
      </c>
      <c r="Z99" s="103">
        <f>BV704</f>
        <v>696</v>
      </c>
      <c r="AA99" s="103">
        <f>BV815</f>
        <v>807</v>
      </c>
      <c r="AB99" s="103">
        <f>BV285</f>
        <v>277</v>
      </c>
      <c r="AC99" s="103">
        <f>BV142</f>
        <v>134</v>
      </c>
      <c r="AD99" s="103">
        <f>BV434</f>
        <v>426</v>
      </c>
      <c r="AE99" s="103">
        <f>BV65</f>
        <v>57</v>
      </c>
      <c r="AF99" s="103">
        <f>BV531</f>
        <v>523</v>
      </c>
      <c r="AG99" s="105">
        <f>BV932</f>
        <v>924</v>
      </c>
      <c r="AH99" s="5">
        <f t="shared" si="17"/>
        <v>16400</v>
      </c>
      <c r="AI99" s="5">
        <f t="shared" si="18"/>
        <v>11201200</v>
      </c>
      <c r="AL99" s="143" t="s">
        <v>966</v>
      </c>
      <c r="AM99" s="144" t="s">
        <v>559</v>
      </c>
      <c r="AN99" s="121" t="s">
        <v>905</v>
      </c>
      <c r="AO99" s="144" t="s">
        <v>622</v>
      </c>
      <c r="AP99" s="121" t="s">
        <v>843</v>
      </c>
      <c r="AQ99" s="144" t="s">
        <v>686</v>
      </c>
      <c r="AR99" s="144" t="s">
        <v>779</v>
      </c>
      <c r="AS99" s="144" t="s">
        <v>748</v>
      </c>
      <c r="AT99" s="144" t="s">
        <v>456</v>
      </c>
      <c r="AU99" s="144" t="s">
        <v>48</v>
      </c>
      <c r="AV99" s="144" t="s">
        <v>392</v>
      </c>
      <c r="AW99" s="121" t="s">
        <v>111</v>
      </c>
      <c r="AX99" s="144" t="s">
        <v>329</v>
      </c>
      <c r="AY99" s="121" t="s">
        <v>172</v>
      </c>
      <c r="AZ99" s="144" t="s">
        <v>266</v>
      </c>
      <c r="BA99" s="144" t="s">
        <v>234</v>
      </c>
      <c r="BB99" s="144" t="s">
        <v>551</v>
      </c>
      <c r="BC99" s="144" t="s">
        <v>958</v>
      </c>
      <c r="BD99" s="144" t="s">
        <v>614</v>
      </c>
      <c r="BE99" s="144" t="s">
        <v>897</v>
      </c>
      <c r="BF99" s="144" t="s">
        <v>678</v>
      </c>
      <c r="BG99" s="144" t="s">
        <v>835</v>
      </c>
      <c r="BH99" s="121" t="s">
        <v>740</v>
      </c>
      <c r="BI99" s="144" t="s">
        <v>771</v>
      </c>
      <c r="BJ99" s="144" t="s">
        <v>72</v>
      </c>
      <c r="BK99" s="144" t="s">
        <v>478</v>
      </c>
      <c r="BL99" s="144" t="s">
        <v>134</v>
      </c>
      <c r="BM99" s="144" t="s">
        <v>416</v>
      </c>
      <c r="BN99" s="144" t="s">
        <v>195</v>
      </c>
      <c r="BO99" s="144" t="s">
        <v>353</v>
      </c>
      <c r="BP99" s="144" t="s">
        <v>258</v>
      </c>
      <c r="BQ99" s="147" t="s">
        <v>1124</v>
      </c>
      <c r="BR99" s="45"/>
      <c r="BS99" s="42"/>
      <c r="BT99" s="50" t="s">
        <v>142</v>
      </c>
      <c r="BU99" s="51" t="s">
        <v>1014</v>
      </c>
      <c r="BV99" s="52">
        <f>K3+(90*K5)</f>
        <v>91</v>
      </c>
      <c r="BW99" s="42"/>
    </row>
    <row r="100" spans="1:75" x14ac:dyDescent="0.2">
      <c r="A100" s="1">
        <v>8</v>
      </c>
      <c r="B100" s="102">
        <f>BV471</f>
        <v>463</v>
      </c>
      <c r="C100" s="103">
        <f>BV104</f>
        <v>96</v>
      </c>
      <c r="D100" s="103">
        <f>BV630</f>
        <v>622</v>
      </c>
      <c r="E100" s="103">
        <f>BV1029</f>
        <v>1021</v>
      </c>
      <c r="F100" s="113">
        <f>BV729</f>
        <v>721</v>
      </c>
      <c r="G100" s="103">
        <f>BV842</f>
        <v>834</v>
      </c>
      <c r="H100" s="103">
        <f>BV380</f>
        <v>372</v>
      </c>
      <c r="I100" s="104">
        <f>BV235</f>
        <v>227</v>
      </c>
      <c r="J100" s="103">
        <f>BV125</f>
        <v>117</v>
      </c>
      <c r="K100" s="103">
        <f>BV494</f>
        <v>486</v>
      </c>
      <c r="L100" s="103">
        <f>BV992</f>
        <v>984</v>
      </c>
      <c r="M100" s="103">
        <f>BV591</f>
        <v>583</v>
      </c>
      <c r="N100" s="103">
        <f>BV883</f>
        <v>875</v>
      </c>
      <c r="O100" s="103">
        <f>BV772</f>
        <v>764</v>
      </c>
      <c r="P100" s="103">
        <f>BV210</f>
        <v>202</v>
      </c>
      <c r="Q100" s="103">
        <f>BV353</f>
        <v>345</v>
      </c>
      <c r="R100" s="103">
        <f>BV689</f>
        <v>681</v>
      </c>
      <c r="S100" s="103">
        <f>BV834</f>
        <v>826</v>
      </c>
      <c r="T100" s="103">
        <f>BV276</f>
        <v>268</v>
      </c>
      <c r="U100" s="103">
        <f>BV163</f>
        <v>155</v>
      </c>
      <c r="V100" s="103">
        <f>BV447</f>
        <v>439</v>
      </c>
      <c r="W100" s="103">
        <f>BV48</f>
        <v>40</v>
      </c>
      <c r="X100" s="103">
        <f>BV542</f>
        <v>534</v>
      </c>
      <c r="Y100" s="103">
        <f>BV909</f>
        <v>901</v>
      </c>
      <c r="Z100" s="103">
        <f>BV795</f>
        <v>787</v>
      </c>
      <c r="AA100" s="103">
        <f>BV652</f>
        <v>644</v>
      </c>
      <c r="AB100" s="103">
        <f>BV186</f>
        <v>178</v>
      </c>
      <c r="AC100" s="103">
        <f>BV297</f>
        <v>289</v>
      </c>
      <c r="AD100" s="103">
        <f>BV21</f>
        <v>13</v>
      </c>
      <c r="AE100" s="103">
        <f>BV422</f>
        <v>414</v>
      </c>
      <c r="AF100" s="103">
        <f>BV952</f>
        <v>944</v>
      </c>
      <c r="AG100" s="105">
        <f>BV583</f>
        <v>575</v>
      </c>
      <c r="AH100" s="5">
        <f t="shared" si="17"/>
        <v>16400</v>
      </c>
      <c r="AI100" s="5">
        <f t="shared" si="18"/>
        <v>11201200</v>
      </c>
      <c r="AL100" s="143" t="s">
        <v>979</v>
      </c>
      <c r="AM100" s="144" t="s">
        <v>572</v>
      </c>
      <c r="AN100" s="144" t="s">
        <v>918</v>
      </c>
      <c r="AO100" s="121" t="s">
        <v>635</v>
      </c>
      <c r="AP100" s="144" t="s">
        <v>856</v>
      </c>
      <c r="AQ100" s="121" t="s">
        <v>699</v>
      </c>
      <c r="AR100" s="144" t="s">
        <v>792</v>
      </c>
      <c r="AS100" s="144" t="s">
        <v>761</v>
      </c>
      <c r="AT100" s="144" t="s">
        <v>459</v>
      </c>
      <c r="AU100" s="144" t="s">
        <v>51</v>
      </c>
      <c r="AV100" s="121" t="s">
        <v>395</v>
      </c>
      <c r="AW100" s="144" t="s">
        <v>114</v>
      </c>
      <c r="AX100" s="121" t="s">
        <v>332</v>
      </c>
      <c r="AY100" s="144" t="s">
        <v>174</v>
      </c>
      <c r="AZ100" s="144" t="s">
        <v>269</v>
      </c>
      <c r="BA100" s="144" t="s">
        <v>237</v>
      </c>
      <c r="BB100" s="144" t="s">
        <v>548</v>
      </c>
      <c r="BC100" s="144" t="s">
        <v>955</v>
      </c>
      <c r="BD100" s="144" t="s">
        <v>612</v>
      </c>
      <c r="BE100" s="144" t="s">
        <v>894</v>
      </c>
      <c r="BF100" s="144" t="s">
        <v>675</v>
      </c>
      <c r="BG100" s="144" t="s">
        <v>832</v>
      </c>
      <c r="BH100" s="144" t="s">
        <v>737</v>
      </c>
      <c r="BI100" s="121" t="s">
        <v>1109</v>
      </c>
      <c r="BJ100" s="144" t="s">
        <v>59</v>
      </c>
      <c r="BK100" s="144" t="s">
        <v>467</v>
      </c>
      <c r="BL100" s="144" t="s">
        <v>121</v>
      </c>
      <c r="BM100" s="144" t="s">
        <v>403</v>
      </c>
      <c r="BN100" s="144" t="s">
        <v>182</v>
      </c>
      <c r="BO100" s="144" t="s">
        <v>340</v>
      </c>
      <c r="BP100" s="121" t="s">
        <v>245</v>
      </c>
      <c r="BQ100" s="145" t="s">
        <v>277</v>
      </c>
      <c r="BR100" s="45"/>
      <c r="BS100" s="42"/>
      <c r="BT100" s="50" t="s">
        <v>76</v>
      </c>
      <c r="BU100" s="51" t="s">
        <v>1014</v>
      </c>
      <c r="BV100" s="52">
        <f>K3+(91*K5)</f>
        <v>92</v>
      </c>
      <c r="BW100" s="42"/>
    </row>
    <row r="101" spans="1:75" x14ac:dyDescent="0.2">
      <c r="A101" s="1">
        <v>9</v>
      </c>
      <c r="B101" s="102">
        <f>BV173</f>
        <v>165</v>
      </c>
      <c r="C101" s="103">
        <f>BV318</f>
        <v>310</v>
      </c>
      <c r="D101" s="103">
        <f>BV784</f>
        <v>776</v>
      </c>
      <c r="E101" s="103">
        <f>BV671</f>
        <v>663</v>
      </c>
      <c r="F101" s="103">
        <f>BV963</f>
        <v>955</v>
      </c>
      <c r="G101" s="103">
        <f>BV564</f>
        <v>556</v>
      </c>
      <c r="H101" s="103">
        <f>BV34</f>
        <v>26</v>
      </c>
      <c r="I101" s="103">
        <f>BV401</f>
        <v>393</v>
      </c>
      <c r="J101" s="104">
        <f>BV295</f>
        <v>287</v>
      </c>
      <c r="K101" s="103">
        <f>BV152</f>
        <v>144</v>
      </c>
      <c r="L101" s="103">
        <f>BV710</f>
        <v>702</v>
      </c>
      <c r="M101" s="113">
        <f>BV821</f>
        <v>813</v>
      </c>
      <c r="N101" s="103">
        <f>BV521</f>
        <v>513</v>
      </c>
      <c r="O101" s="103">
        <f>BV922</f>
        <v>914</v>
      </c>
      <c r="P101" s="103">
        <f>BV428</f>
        <v>420</v>
      </c>
      <c r="Q101" s="103">
        <f>BV59</f>
        <v>51</v>
      </c>
      <c r="R101" s="103">
        <f>BV971</f>
        <v>963</v>
      </c>
      <c r="S101" s="103">
        <f>BV604</f>
        <v>596</v>
      </c>
      <c r="T101" s="103">
        <f>BV106</f>
        <v>98</v>
      </c>
      <c r="U101" s="103">
        <f>BV505</f>
        <v>497</v>
      </c>
      <c r="V101" s="103">
        <f>BV229</f>
        <v>221</v>
      </c>
      <c r="W101" s="103">
        <f>BV342</f>
        <v>334</v>
      </c>
      <c r="X101" s="103">
        <f>BV904</f>
        <v>896</v>
      </c>
      <c r="Y101" s="103">
        <f>BV759</f>
        <v>751</v>
      </c>
      <c r="Z101" s="103">
        <f>BV641</f>
        <v>633</v>
      </c>
      <c r="AA101" s="103">
        <f>BV1010</f>
        <v>1002</v>
      </c>
      <c r="AB101" s="103">
        <f>BV484</f>
        <v>476</v>
      </c>
      <c r="AC101" s="103">
        <f>BV83</f>
        <v>75</v>
      </c>
      <c r="AD101" s="103">
        <f>BV367</f>
        <v>359</v>
      </c>
      <c r="AE101" s="103">
        <f>BV256</f>
        <v>248</v>
      </c>
      <c r="AF101" s="103">
        <f>BV718</f>
        <v>710</v>
      </c>
      <c r="AG101" s="105">
        <f>BV861</f>
        <v>853</v>
      </c>
      <c r="AH101" s="5">
        <f t="shared" si="17"/>
        <v>16400</v>
      </c>
      <c r="AI101" s="5">
        <f t="shared" si="18"/>
        <v>11201200</v>
      </c>
      <c r="AJ101" s="2">
        <f t="shared" si="16"/>
        <v>8606720000</v>
      </c>
      <c r="AL101" s="143" t="s">
        <v>290</v>
      </c>
      <c r="AM101" s="144" t="s">
        <v>259</v>
      </c>
      <c r="AN101" s="144" t="s">
        <v>354</v>
      </c>
      <c r="AO101" s="144" t="s">
        <v>196</v>
      </c>
      <c r="AP101" s="121" t="s">
        <v>417</v>
      </c>
      <c r="AQ101" s="144" t="s">
        <v>135</v>
      </c>
      <c r="AR101" s="144" t="s">
        <v>479</v>
      </c>
      <c r="AS101" s="144" t="s">
        <v>73</v>
      </c>
      <c r="AT101" s="144" t="s">
        <v>770</v>
      </c>
      <c r="AU101" s="144" t="s">
        <v>739</v>
      </c>
      <c r="AV101" s="144" t="s">
        <v>834</v>
      </c>
      <c r="AW101" s="144" t="s">
        <v>677</v>
      </c>
      <c r="AX101" s="144" t="s">
        <v>896</v>
      </c>
      <c r="AY101" s="121" t="s">
        <v>1125</v>
      </c>
      <c r="AZ101" s="144" t="s">
        <v>957</v>
      </c>
      <c r="BA101" s="144" t="s">
        <v>550</v>
      </c>
      <c r="BB101" s="121" t="s">
        <v>235</v>
      </c>
      <c r="BC101" s="144" t="s">
        <v>267</v>
      </c>
      <c r="BD101" s="144" t="s">
        <v>4</v>
      </c>
      <c r="BE101" s="144" t="s">
        <v>330</v>
      </c>
      <c r="BF101" s="144" t="s">
        <v>112</v>
      </c>
      <c r="BG101" s="144" t="s">
        <v>393</v>
      </c>
      <c r="BH101" s="121" t="s">
        <v>49</v>
      </c>
      <c r="BI101" s="144" t="s">
        <v>457</v>
      </c>
      <c r="BJ101" s="144" t="s">
        <v>747</v>
      </c>
      <c r="BK101" s="121" t="s">
        <v>778</v>
      </c>
      <c r="BL101" s="144" t="s">
        <v>685</v>
      </c>
      <c r="BM101" s="144" t="s">
        <v>842</v>
      </c>
      <c r="BN101" s="144" t="s">
        <v>621</v>
      </c>
      <c r="BO101" s="144" t="s">
        <v>904</v>
      </c>
      <c r="BP101" s="144" t="s">
        <v>558</v>
      </c>
      <c r="BQ101" s="147" t="s">
        <v>965</v>
      </c>
      <c r="BR101" s="45"/>
      <c r="BS101" s="42"/>
      <c r="BT101" s="50" t="s">
        <v>893</v>
      </c>
      <c r="BU101" s="51" t="s">
        <v>1014</v>
      </c>
      <c r="BV101" s="52">
        <f>K3+(92*K5)</f>
        <v>93</v>
      </c>
      <c r="BW101" s="42"/>
    </row>
    <row r="102" spans="1:75" x14ac:dyDescent="0.2">
      <c r="A102" s="1">
        <v>10</v>
      </c>
      <c r="B102" s="102">
        <f>BV266</f>
        <v>258</v>
      </c>
      <c r="C102" s="103">
        <f>BV153</f>
        <v>145</v>
      </c>
      <c r="D102" s="103">
        <f>BV683</f>
        <v>675</v>
      </c>
      <c r="E102" s="103">
        <f>BV828</f>
        <v>820</v>
      </c>
      <c r="F102" s="103">
        <f>BV552</f>
        <v>544</v>
      </c>
      <c r="G102" s="103">
        <f>BV919</f>
        <v>911</v>
      </c>
      <c r="H102" s="103">
        <f>BV453</f>
        <v>445</v>
      </c>
      <c r="I102" s="103">
        <f>BV54</f>
        <v>46</v>
      </c>
      <c r="J102" s="103">
        <f>BV196</f>
        <v>188</v>
      </c>
      <c r="K102" s="104">
        <f>BV307</f>
        <v>299</v>
      </c>
      <c r="L102" s="113">
        <f>BV801</f>
        <v>793</v>
      </c>
      <c r="M102" s="103">
        <f>BV658</f>
        <v>650</v>
      </c>
      <c r="N102" s="103">
        <f>BV942</f>
        <v>934</v>
      </c>
      <c r="O102" s="103">
        <f>BV573</f>
        <v>565</v>
      </c>
      <c r="P102" s="103">
        <f>BV15</f>
        <v>7</v>
      </c>
      <c r="Q102" s="103">
        <f>BV416</f>
        <v>408</v>
      </c>
      <c r="R102" s="103">
        <f>BV624</f>
        <v>616</v>
      </c>
      <c r="S102" s="103">
        <f>BV1023</f>
        <v>1015</v>
      </c>
      <c r="T102" s="103">
        <f>BV461</f>
        <v>453</v>
      </c>
      <c r="U102" s="103">
        <f>BV94</f>
        <v>86</v>
      </c>
      <c r="V102" s="103">
        <f>BV386</f>
        <v>378</v>
      </c>
      <c r="W102" s="103">
        <f>BV241</f>
        <v>233</v>
      </c>
      <c r="X102" s="103">
        <f>BV739</f>
        <v>731</v>
      </c>
      <c r="Y102" s="103">
        <f>BV852</f>
        <v>844</v>
      </c>
      <c r="Z102" s="103">
        <f>BV998</f>
        <v>990</v>
      </c>
      <c r="AA102" s="103">
        <f>BV597</f>
        <v>589</v>
      </c>
      <c r="AB102" s="103">
        <f>BV135</f>
        <v>127</v>
      </c>
      <c r="AC102" s="103">
        <f>BV504</f>
        <v>496</v>
      </c>
      <c r="AD102" s="103">
        <f>BV204</f>
        <v>196</v>
      </c>
      <c r="AE102" s="103">
        <f>BV347</f>
        <v>339</v>
      </c>
      <c r="AF102" s="103">
        <f>BV873</f>
        <v>865</v>
      </c>
      <c r="AG102" s="105">
        <f>BV762</f>
        <v>754</v>
      </c>
      <c r="AH102" s="5">
        <f t="shared" si="17"/>
        <v>16400</v>
      </c>
      <c r="AI102" s="5">
        <f t="shared" si="18"/>
        <v>11201200</v>
      </c>
      <c r="AJ102" s="2">
        <f t="shared" si="16"/>
        <v>8606720000</v>
      </c>
      <c r="AL102" s="143" t="s">
        <v>276</v>
      </c>
      <c r="AM102" s="144" t="s">
        <v>244</v>
      </c>
      <c r="AN102" s="144" t="s">
        <v>339</v>
      </c>
      <c r="AO102" s="144" t="s">
        <v>181</v>
      </c>
      <c r="AP102" s="144" t="s">
        <v>402</v>
      </c>
      <c r="AQ102" s="121" t="s">
        <v>1139</v>
      </c>
      <c r="AR102" s="144" t="s">
        <v>466</v>
      </c>
      <c r="AS102" s="144" t="s">
        <v>58</v>
      </c>
      <c r="AT102" s="144" t="s">
        <v>769</v>
      </c>
      <c r="AU102" s="144" t="s">
        <v>738</v>
      </c>
      <c r="AV102" s="144" t="s">
        <v>833</v>
      </c>
      <c r="AW102" s="144" t="s">
        <v>676</v>
      </c>
      <c r="AX102" s="121" t="s">
        <v>895</v>
      </c>
      <c r="AY102" s="144" t="s">
        <v>613</v>
      </c>
      <c r="AZ102" s="144" t="s">
        <v>956</v>
      </c>
      <c r="BA102" s="144" t="s">
        <v>549</v>
      </c>
      <c r="BB102" s="144" t="s">
        <v>236</v>
      </c>
      <c r="BC102" s="121" t="s">
        <v>268</v>
      </c>
      <c r="BD102" s="144" t="s">
        <v>173</v>
      </c>
      <c r="BE102" s="144" t="s">
        <v>331</v>
      </c>
      <c r="BF102" s="144" t="s">
        <v>113</v>
      </c>
      <c r="BG102" s="144" t="s">
        <v>394</v>
      </c>
      <c r="BH102" s="144" t="s">
        <v>50</v>
      </c>
      <c r="BI102" s="121" t="s">
        <v>458</v>
      </c>
      <c r="BJ102" s="121" t="s">
        <v>762</v>
      </c>
      <c r="BK102" s="144" t="s">
        <v>793</v>
      </c>
      <c r="BL102" s="144" t="s">
        <v>700</v>
      </c>
      <c r="BM102" s="144" t="s">
        <v>857</v>
      </c>
      <c r="BN102" s="144" t="s">
        <v>636</v>
      </c>
      <c r="BO102" s="144" t="s">
        <v>919</v>
      </c>
      <c r="BP102" s="121" t="s">
        <v>573</v>
      </c>
      <c r="BQ102" s="145" t="s">
        <v>980</v>
      </c>
      <c r="BR102" s="45"/>
      <c r="BS102" s="42"/>
      <c r="BT102" s="50" t="s">
        <v>826</v>
      </c>
      <c r="BU102" s="51" t="s">
        <v>1014</v>
      </c>
      <c r="BV102" s="52">
        <f>K3+(93*K5)</f>
        <v>94</v>
      </c>
      <c r="BW102" s="42"/>
    </row>
    <row r="103" spans="1:75" x14ac:dyDescent="0.2">
      <c r="A103" s="1">
        <v>11</v>
      </c>
      <c r="B103" s="102">
        <f>BV870</f>
        <v>862</v>
      </c>
      <c r="C103" s="103">
        <f>BV725</f>
        <v>717</v>
      </c>
      <c r="D103" s="103">
        <f>BV263</f>
        <v>255</v>
      </c>
      <c r="E103" s="103">
        <f>BV376</f>
        <v>368</v>
      </c>
      <c r="F103" s="103">
        <f>BV76</f>
        <v>68</v>
      </c>
      <c r="G103" s="103">
        <f>BV475</f>
        <v>467</v>
      </c>
      <c r="H103" s="103">
        <f>BV1001</f>
        <v>993</v>
      </c>
      <c r="I103" s="103">
        <f>BV634</f>
        <v>626</v>
      </c>
      <c r="J103" s="103">
        <f>BV752</f>
        <v>744</v>
      </c>
      <c r="K103" s="113">
        <f>BV895</f>
        <v>887</v>
      </c>
      <c r="L103" s="104">
        <f>BV333</f>
        <v>325</v>
      </c>
      <c r="M103" s="103">
        <f>BV222</f>
        <v>214</v>
      </c>
      <c r="N103" s="103">
        <f>BV514</f>
        <v>506</v>
      </c>
      <c r="O103" s="103">
        <f>BV113</f>
        <v>105</v>
      </c>
      <c r="P103" s="103">
        <f>BV611</f>
        <v>603</v>
      </c>
      <c r="Q103" s="103">
        <f>BV980</f>
        <v>972</v>
      </c>
      <c r="R103" s="103">
        <f>BV68</f>
        <v>60</v>
      </c>
      <c r="S103" s="103">
        <f>BV435</f>
        <v>427</v>
      </c>
      <c r="T103" s="103">
        <f>BV929</f>
        <v>921</v>
      </c>
      <c r="U103" s="103">
        <f>BV530</f>
        <v>522</v>
      </c>
      <c r="V103" s="103">
        <f>BV814</f>
        <v>806</v>
      </c>
      <c r="W103" s="103">
        <f>BV701</f>
        <v>693</v>
      </c>
      <c r="X103" s="103">
        <f>BV143</f>
        <v>135</v>
      </c>
      <c r="Y103" s="103">
        <f>BV288</f>
        <v>280</v>
      </c>
      <c r="Z103" s="103">
        <f>BV394</f>
        <v>386</v>
      </c>
      <c r="AA103" s="103">
        <f>BV25</f>
        <v>17</v>
      </c>
      <c r="AB103" s="103">
        <f>BV555</f>
        <v>547</v>
      </c>
      <c r="AC103" s="103">
        <f>BV956</f>
        <v>948</v>
      </c>
      <c r="AD103" s="103">
        <f>BV680</f>
        <v>672</v>
      </c>
      <c r="AE103" s="103">
        <f>BV791</f>
        <v>783</v>
      </c>
      <c r="AF103" s="103">
        <f>BV325</f>
        <v>317</v>
      </c>
      <c r="AG103" s="105">
        <f>BV182</f>
        <v>174</v>
      </c>
      <c r="AH103" s="5">
        <f t="shared" si="17"/>
        <v>16400</v>
      </c>
      <c r="AI103" s="5">
        <f t="shared" si="18"/>
        <v>11201200</v>
      </c>
      <c r="AL103" s="146" t="s">
        <v>288</v>
      </c>
      <c r="AM103" s="144" t="s">
        <v>257</v>
      </c>
      <c r="AN103" s="144" t="s">
        <v>352</v>
      </c>
      <c r="AO103" s="144" t="s">
        <v>194</v>
      </c>
      <c r="AP103" s="144" t="s">
        <v>415</v>
      </c>
      <c r="AQ103" s="144" t="s">
        <v>133</v>
      </c>
      <c r="AR103" s="121" t="s">
        <v>477</v>
      </c>
      <c r="AS103" s="144" t="s">
        <v>71</v>
      </c>
      <c r="AT103" s="144" t="s">
        <v>772</v>
      </c>
      <c r="AU103" s="121" t="s">
        <v>741</v>
      </c>
      <c r="AV103" s="144" t="s">
        <v>836</v>
      </c>
      <c r="AW103" s="144" t="s">
        <v>679</v>
      </c>
      <c r="AX103" s="144" t="s">
        <v>898</v>
      </c>
      <c r="AY103" s="144" t="s">
        <v>615</v>
      </c>
      <c r="AZ103" s="144" t="s">
        <v>959</v>
      </c>
      <c r="BA103" s="121" t="s">
        <v>552</v>
      </c>
      <c r="BB103" s="144" t="s">
        <v>907</v>
      </c>
      <c r="BC103" s="144" t="s">
        <v>265</v>
      </c>
      <c r="BD103" s="121" t="s">
        <v>1140</v>
      </c>
      <c r="BE103" s="144" t="s">
        <v>328</v>
      </c>
      <c r="BF103" s="144" t="s">
        <v>110</v>
      </c>
      <c r="BG103" s="144" t="s">
        <v>391</v>
      </c>
      <c r="BH103" s="144" t="s">
        <v>47</v>
      </c>
      <c r="BI103" s="144" t="s">
        <v>455</v>
      </c>
      <c r="BJ103" s="144" t="s">
        <v>749</v>
      </c>
      <c r="BK103" s="144" t="s">
        <v>780</v>
      </c>
      <c r="BL103" s="144" t="s">
        <v>687</v>
      </c>
      <c r="BM103" s="121" t="s">
        <v>844</v>
      </c>
      <c r="BN103" s="144" t="s">
        <v>623</v>
      </c>
      <c r="BO103" s="144" t="s">
        <v>906</v>
      </c>
      <c r="BP103" s="144" t="s">
        <v>560</v>
      </c>
      <c r="BQ103" s="145" t="s">
        <v>967</v>
      </c>
      <c r="BR103" s="45"/>
      <c r="BS103" s="42"/>
      <c r="BT103" s="50" t="s">
        <v>758</v>
      </c>
      <c r="BU103" s="51" t="s">
        <v>1014</v>
      </c>
      <c r="BV103" s="52">
        <f>K3+(94*K5)</f>
        <v>95</v>
      </c>
      <c r="BW103" s="42"/>
    </row>
    <row r="104" spans="1:75" x14ac:dyDescent="0.2">
      <c r="A104" s="1">
        <v>12</v>
      </c>
      <c r="B104" s="102">
        <f>BV769</f>
        <v>761</v>
      </c>
      <c r="C104" s="103">
        <f>BV882</f>
        <v>874</v>
      </c>
      <c r="D104" s="103">
        <f>BV356</f>
        <v>348</v>
      </c>
      <c r="E104" s="103">
        <f>BV211</f>
        <v>203</v>
      </c>
      <c r="F104" s="103">
        <f>BV495</f>
        <v>487</v>
      </c>
      <c r="G104" s="103">
        <f>BV128</f>
        <v>120</v>
      </c>
      <c r="H104" s="103">
        <f>BV590</f>
        <v>582</v>
      </c>
      <c r="I104" s="103">
        <f>BV989</f>
        <v>981</v>
      </c>
      <c r="J104" s="113">
        <f>BV843</f>
        <v>835</v>
      </c>
      <c r="K104" s="103">
        <f>BV732</f>
        <v>724</v>
      </c>
      <c r="L104" s="103">
        <f>BV234</f>
        <v>226</v>
      </c>
      <c r="M104" s="104">
        <f>BV377</f>
        <v>369</v>
      </c>
      <c r="N104" s="103">
        <f>BV101</f>
        <v>93</v>
      </c>
      <c r="O104" s="103">
        <f>BV470</f>
        <v>462</v>
      </c>
      <c r="P104" s="103">
        <f>BV1032</f>
        <v>1024</v>
      </c>
      <c r="Q104" s="103">
        <f>BV631</f>
        <v>623</v>
      </c>
      <c r="R104" s="103">
        <f>BV423</f>
        <v>415</v>
      </c>
      <c r="S104" s="103">
        <f>BV24</f>
        <v>16</v>
      </c>
      <c r="T104" s="103">
        <f>BV582</f>
        <v>574</v>
      </c>
      <c r="U104" s="103">
        <f>BV949</f>
        <v>941</v>
      </c>
      <c r="V104" s="103">
        <f>BV649</f>
        <v>641</v>
      </c>
      <c r="W104" s="103">
        <f>BV794</f>
        <v>786</v>
      </c>
      <c r="X104" s="103">
        <f>BV300</f>
        <v>292</v>
      </c>
      <c r="Y104" s="103">
        <f>BV187</f>
        <v>179</v>
      </c>
      <c r="Z104" s="103">
        <f>BV45</f>
        <v>37</v>
      </c>
      <c r="AA104" s="103">
        <f>BV446</f>
        <v>438</v>
      </c>
      <c r="AB104" s="103">
        <f>BV912</f>
        <v>904</v>
      </c>
      <c r="AC104" s="103">
        <f>BV543</f>
        <v>535</v>
      </c>
      <c r="AD104" s="103">
        <f>BV835</f>
        <v>827</v>
      </c>
      <c r="AE104" s="103">
        <f>BV692</f>
        <v>684</v>
      </c>
      <c r="AF104" s="103">
        <f>BV162</f>
        <v>154</v>
      </c>
      <c r="AG104" s="105">
        <f>BV273</f>
        <v>265</v>
      </c>
      <c r="AH104" s="5">
        <f t="shared" si="17"/>
        <v>16400</v>
      </c>
      <c r="AI104" s="5">
        <f t="shared" si="18"/>
        <v>11201200</v>
      </c>
      <c r="AL104" s="143" t="s">
        <v>278</v>
      </c>
      <c r="AM104" s="121" t="s">
        <v>246</v>
      </c>
      <c r="AN104" s="144" t="s">
        <v>341</v>
      </c>
      <c r="AO104" s="144" t="s">
        <v>183</v>
      </c>
      <c r="AP104" s="144" t="s">
        <v>404</v>
      </c>
      <c r="AQ104" s="144" t="s">
        <v>122</v>
      </c>
      <c r="AR104" s="144" t="s">
        <v>468</v>
      </c>
      <c r="AS104" s="121" t="s">
        <v>60</v>
      </c>
      <c r="AT104" s="121" t="s">
        <v>1015</v>
      </c>
      <c r="AU104" s="144" t="s">
        <v>736</v>
      </c>
      <c r="AV104" s="144" t="s">
        <v>831</v>
      </c>
      <c r="AW104" s="144" t="s">
        <v>674</v>
      </c>
      <c r="AX104" s="144" t="s">
        <v>893</v>
      </c>
      <c r="AY104" s="144" t="s">
        <v>611</v>
      </c>
      <c r="AZ104" s="121" t="s">
        <v>921</v>
      </c>
      <c r="BA104" s="144" t="s">
        <v>547</v>
      </c>
      <c r="BB104" s="144" t="s">
        <v>238</v>
      </c>
      <c r="BC104" s="144" t="s">
        <v>270</v>
      </c>
      <c r="BD104" s="144" t="s">
        <v>175</v>
      </c>
      <c r="BE104" s="121" t="s">
        <v>333</v>
      </c>
      <c r="BF104" s="144" t="s">
        <v>115</v>
      </c>
      <c r="BG104" s="144" t="s">
        <v>396</v>
      </c>
      <c r="BH104" s="144" t="s">
        <v>656</v>
      </c>
      <c r="BI104" s="144" t="s">
        <v>460</v>
      </c>
      <c r="BJ104" s="144" t="s">
        <v>760</v>
      </c>
      <c r="BK104" s="144" t="s">
        <v>791</v>
      </c>
      <c r="BL104" s="121" t="s">
        <v>1113</v>
      </c>
      <c r="BM104" s="144" t="s">
        <v>855</v>
      </c>
      <c r="BN104" s="144" t="s">
        <v>634</v>
      </c>
      <c r="BO104" s="144" t="s">
        <v>917</v>
      </c>
      <c r="BP104" s="144" t="s">
        <v>571</v>
      </c>
      <c r="BQ104" s="145" t="s">
        <v>978</v>
      </c>
      <c r="BR104" s="45"/>
      <c r="BS104" s="42"/>
      <c r="BT104" s="50" t="s">
        <v>572</v>
      </c>
      <c r="BU104" s="51" t="s">
        <v>1014</v>
      </c>
      <c r="BV104" s="52">
        <f>K3+(95*K5)</f>
        <v>96</v>
      </c>
      <c r="BW104" s="42"/>
    </row>
    <row r="105" spans="1:75" x14ac:dyDescent="0.2">
      <c r="A105" s="1">
        <v>13</v>
      </c>
      <c r="B105" s="102">
        <f>BV816</f>
        <v>808</v>
      </c>
      <c r="C105" s="103">
        <f>BV703</f>
        <v>695</v>
      </c>
      <c r="D105" s="103">
        <f>BV141</f>
        <v>133</v>
      </c>
      <c r="E105" s="103">
        <f>BV286</f>
        <v>278</v>
      </c>
      <c r="F105" s="103">
        <f>BV66</f>
        <v>58</v>
      </c>
      <c r="G105" s="103">
        <f>BV433</f>
        <v>425</v>
      </c>
      <c r="H105" s="103">
        <f>BV931</f>
        <v>923</v>
      </c>
      <c r="I105" s="103">
        <f>BV532</f>
        <v>524</v>
      </c>
      <c r="J105" s="103">
        <f>BV678</f>
        <v>670</v>
      </c>
      <c r="K105" s="103">
        <f>BV789</f>
        <v>781</v>
      </c>
      <c r="L105" s="103">
        <f>BV327</f>
        <v>319</v>
      </c>
      <c r="M105" s="103">
        <f>BV184</f>
        <v>176</v>
      </c>
      <c r="N105" s="104">
        <f>BV396</f>
        <v>388</v>
      </c>
      <c r="O105" s="103">
        <f>BV27</f>
        <v>19</v>
      </c>
      <c r="P105" s="103">
        <f>BV553</f>
        <v>545</v>
      </c>
      <c r="Q105" s="113">
        <f>BV954</f>
        <v>946</v>
      </c>
      <c r="R105" s="103">
        <f>BV74</f>
        <v>66</v>
      </c>
      <c r="S105" s="103">
        <f>BV473</f>
        <v>465</v>
      </c>
      <c r="T105" s="103">
        <f>BV1003</f>
        <v>995</v>
      </c>
      <c r="U105" s="103">
        <f>BV636</f>
        <v>628</v>
      </c>
      <c r="V105" s="103">
        <f>BV872</f>
        <v>864</v>
      </c>
      <c r="W105" s="103">
        <f>BV727</f>
        <v>719</v>
      </c>
      <c r="X105" s="103">
        <f>BV261</f>
        <v>253</v>
      </c>
      <c r="Y105" s="103">
        <f>BV374</f>
        <v>366</v>
      </c>
      <c r="Z105" s="103">
        <f>BV516</f>
        <v>508</v>
      </c>
      <c r="AA105" s="103">
        <f>BV115</f>
        <v>107</v>
      </c>
      <c r="AB105" s="103">
        <f>BV609</f>
        <v>601</v>
      </c>
      <c r="AC105" s="103">
        <f>BV978</f>
        <v>970</v>
      </c>
      <c r="AD105" s="103">
        <f>BV750</f>
        <v>742</v>
      </c>
      <c r="AE105" s="103">
        <f>BV893</f>
        <v>885</v>
      </c>
      <c r="AF105" s="103">
        <f>BV335</f>
        <v>327</v>
      </c>
      <c r="AG105" s="105">
        <f>BV224</f>
        <v>216</v>
      </c>
      <c r="AH105" s="5">
        <f t="shared" si="17"/>
        <v>16400</v>
      </c>
      <c r="AI105" s="5">
        <f t="shared" si="18"/>
        <v>11201200</v>
      </c>
      <c r="AL105" s="143" t="s">
        <v>287</v>
      </c>
      <c r="AM105" s="144" t="s">
        <v>255</v>
      </c>
      <c r="AN105" s="144" t="s">
        <v>350</v>
      </c>
      <c r="AO105" s="144" t="s">
        <v>192</v>
      </c>
      <c r="AP105" s="144" t="s">
        <v>413</v>
      </c>
      <c r="AQ105" s="144" t="s">
        <v>131</v>
      </c>
      <c r="AR105" s="121" t="s">
        <v>1119</v>
      </c>
      <c r="AS105" s="144" t="s">
        <v>69</v>
      </c>
      <c r="AT105" s="144" t="s">
        <v>774</v>
      </c>
      <c r="AU105" s="144" t="s">
        <v>743</v>
      </c>
      <c r="AV105" s="144" t="s">
        <v>838</v>
      </c>
      <c r="AW105" s="144" t="s">
        <v>681</v>
      </c>
      <c r="AX105" s="144" t="s">
        <v>900</v>
      </c>
      <c r="AY105" s="144" t="s">
        <v>617</v>
      </c>
      <c r="AZ105" s="144" t="s">
        <v>961</v>
      </c>
      <c r="BA105" s="121" t="s">
        <v>554</v>
      </c>
      <c r="BB105" s="144" t="s">
        <v>231</v>
      </c>
      <c r="BC105" s="144" t="s">
        <v>263</v>
      </c>
      <c r="BD105" s="121" t="s">
        <v>169</v>
      </c>
      <c r="BE105" s="144" t="s">
        <v>326</v>
      </c>
      <c r="BF105" s="121" t="s">
        <v>108</v>
      </c>
      <c r="BG105" s="144" t="s">
        <v>389</v>
      </c>
      <c r="BH105" s="144" t="s">
        <v>45</v>
      </c>
      <c r="BI105" s="144" t="s">
        <v>453</v>
      </c>
      <c r="BJ105" s="144" t="s">
        <v>310</v>
      </c>
      <c r="BK105" s="144" t="s">
        <v>782</v>
      </c>
      <c r="BL105" s="144" t="s">
        <v>689</v>
      </c>
      <c r="BM105" s="121" t="s">
        <v>846</v>
      </c>
      <c r="BN105" s="144" t="s">
        <v>625</v>
      </c>
      <c r="BO105" s="121" t="s">
        <v>908</v>
      </c>
      <c r="BP105" s="144" t="s">
        <v>562</v>
      </c>
      <c r="BQ105" s="145" t="s">
        <v>969</v>
      </c>
      <c r="BR105" s="45"/>
      <c r="BS105" s="42"/>
      <c r="BT105" s="50" t="s">
        <v>3</v>
      </c>
      <c r="BU105" s="51" t="s">
        <v>1014</v>
      </c>
      <c r="BV105" s="52">
        <f>K3+(96*K5)</f>
        <v>97</v>
      </c>
      <c r="BW105" s="42"/>
    </row>
    <row r="106" spans="1:75" x14ac:dyDescent="0.2">
      <c r="A106" s="1">
        <v>14</v>
      </c>
      <c r="B106" s="102">
        <f>BV651</f>
        <v>643</v>
      </c>
      <c r="C106" s="103">
        <f>BV796</f>
        <v>788</v>
      </c>
      <c r="D106" s="103">
        <f>BV298</f>
        <v>290</v>
      </c>
      <c r="E106" s="103">
        <f>BV185</f>
        <v>177</v>
      </c>
      <c r="F106" s="103">
        <f>BV421</f>
        <v>413</v>
      </c>
      <c r="G106" s="103">
        <f>BV22</f>
        <v>14</v>
      </c>
      <c r="H106" s="103">
        <f>BV584</f>
        <v>576</v>
      </c>
      <c r="I106" s="103">
        <f>BV951</f>
        <v>943</v>
      </c>
      <c r="J106" s="103">
        <f>BV833</f>
        <v>825</v>
      </c>
      <c r="K106" s="103">
        <f>BV690</f>
        <v>682</v>
      </c>
      <c r="L106" s="103">
        <f>BV164</f>
        <v>156</v>
      </c>
      <c r="M106" s="103">
        <f>BV275</f>
        <v>267</v>
      </c>
      <c r="N106" s="103">
        <f>BV47</f>
        <v>39</v>
      </c>
      <c r="O106" s="104">
        <f>BV448</f>
        <v>440</v>
      </c>
      <c r="P106" s="113">
        <f>BV910</f>
        <v>902</v>
      </c>
      <c r="Q106" s="103">
        <f>BV541</f>
        <v>533</v>
      </c>
      <c r="R106" s="103">
        <f>BV493</f>
        <v>485</v>
      </c>
      <c r="S106" s="103">
        <f>BV126</f>
        <v>118</v>
      </c>
      <c r="T106" s="103">
        <f>BV592</f>
        <v>584</v>
      </c>
      <c r="U106" s="103">
        <f>BV991</f>
        <v>983</v>
      </c>
      <c r="V106" s="103">
        <f>BV771</f>
        <v>763</v>
      </c>
      <c r="W106" s="103">
        <f>BV884</f>
        <v>876</v>
      </c>
      <c r="X106" s="103">
        <f>BV354</f>
        <v>346</v>
      </c>
      <c r="Y106" s="103">
        <f>BV209</f>
        <v>201</v>
      </c>
      <c r="Z106" s="103">
        <f>BV103</f>
        <v>95</v>
      </c>
      <c r="AA106" s="103">
        <f>BV472</f>
        <v>464</v>
      </c>
      <c r="AB106" s="103">
        <f>BV1030</f>
        <v>1022</v>
      </c>
      <c r="AC106" s="103">
        <f>BV629</f>
        <v>621</v>
      </c>
      <c r="AD106" s="103">
        <f>BV841</f>
        <v>833</v>
      </c>
      <c r="AE106" s="103">
        <f>BV730</f>
        <v>722</v>
      </c>
      <c r="AF106" s="103">
        <f>BV236</f>
        <v>228</v>
      </c>
      <c r="AG106" s="105">
        <f>BV379</f>
        <v>371</v>
      </c>
      <c r="AH106" s="5">
        <f t="shared" si="17"/>
        <v>16400</v>
      </c>
      <c r="AI106" s="5">
        <f t="shared" si="18"/>
        <v>11201200</v>
      </c>
      <c r="AL106" s="143" t="s">
        <v>280</v>
      </c>
      <c r="AM106" s="144" t="s">
        <v>248</v>
      </c>
      <c r="AN106" s="144" t="s">
        <v>343</v>
      </c>
      <c r="AO106" s="144" t="s">
        <v>185</v>
      </c>
      <c r="AP106" s="144" t="s">
        <v>406</v>
      </c>
      <c r="AQ106" s="144" t="s">
        <v>124</v>
      </c>
      <c r="AR106" s="144" t="s">
        <v>470</v>
      </c>
      <c r="AS106" s="121" t="s">
        <v>62</v>
      </c>
      <c r="AT106" s="144" t="s">
        <v>766</v>
      </c>
      <c r="AU106" s="144" t="s">
        <v>734</v>
      </c>
      <c r="AV106" s="144" t="s">
        <v>829</v>
      </c>
      <c r="AW106" s="144" t="s">
        <v>672</v>
      </c>
      <c r="AX106" s="144" t="s">
        <v>891</v>
      </c>
      <c r="AY106" s="144" t="s">
        <v>609</v>
      </c>
      <c r="AZ106" s="121" t="s">
        <v>1110</v>
      </c>
      <c r="BA106" s="144" t="s">
        <v>545</v>
      </c>
      <c r="BB106" s="144" t="s">
        <v>240</v>
      </c>
      <c r="BC106" s="144" t="s">
        <v>272</v>
      </c>
      <c r="BD106" s="144" t="s">
        <v>177</v>
      </c>
      <c r="BE106" s="121" t="s">
        <v>335</v>
      </c>
      <c r="BF106" s="144" t="s">
        <v>117</v>
      </c>
      <c r="BG106" s="121" t="s">
        <v>398</v>
      </c>
      <c r="BH106" s="144" t="s">
        <v>54</v>
      </c>
      <c r="BI106" s="144" t="s">
        <v>462</v>
      </c>
      <c r="BJ106" s="144" t="s">
        <v>758</v>
      </c>
      <c r="BK106" s="144" t="s">
        <v>789</v>
      </c>
      <c r="BL106" s="121" t="s">
        <v>696</v>
      </c>
      <c r="BM106" s="144" t="s">
        <v>853</v>
      </c>
      <c r="BN106" s="121" t="s">
        <v>632</v>
      </c>
      <c r="BO106" s="144" t="s">
        <v>915</v>
      </c>
      <c r="BP106" s="144" t="s">
        <v>569</v>
      </c>
      <c r="BQ106" s="145" t="s">
        <v>976</v>
      </c>
      <c r="BR106" s="45"/>
      <c r="BS106" s="42"/>
      <c r="BT106" s="50" t="s">
        <v>4</v>
      </c>
      <c r="BU106" s="51" t="s">
        <v>1014</v>
      </c>
      <c r="BV106" s="52">
        <f>K3+(97*K5)</f>
        <v>98</v>
      </c>
      <c r="BW106" s="42"/>
    </row>
    <row r="107" spans="1:75" x14ac:dyDescent="0.2">
      <c r="A107" s="1">
        <v>15</v>
      </c>
      <c r="B107" s="102">
        <f>BV231</f>
        <v>223</v>
      </c>
      <c r="C107" s="103">
        <f>BV344</f>
        <v>336</v>
      </c>
      <c r="D107" s="103">
        <f>BV902</f>
        <v>894</v>
      </c>
      <c r="E107" s="103">
        <f>BV757</f>
        <v>749</v>
      </c>
      <c r="F107" s="103">
        <f>BV969</f>
        <v>961</v>
      </c>
      <c r="G107" s="103">
        <f>BV602</f>
        <v>594</v>
      </c>
      <c r="H107" s="103">
        <f>BV108</f>
        <v>100</v>
      </c>
      <c r="I107" s="103">
        <f>BV507</f>
        <v>499</v>
      </c>
      <c r="J107" s="103">
        <f>BV365</f>
        <v>357</v>
      </c>
      <c r="K107" s="103">
        <f>BV254</f>
        <v>246</v>
      </c>
      <c r="L107" s="103">
        <f>BV720</f>
        <v>712</v>
      </c>
      <c r="M107" s="103">
        <f>BV863</f>
        <v>855</v>
      </c>
      <c r="N107" s="103">
        <f>BV643</f>
        <v>635</v>
      </c>
      <c r="O107" s="113">
        <f>BV1012</f>
        <v>1004</v>
      </c>
      <c r="P107" s="104">
        <f>BV482</f>
        <v>474</v>
      </c>
      <c r="Q107" s="103">
        <f>BV81</f>
        <v>73</v>
      </c>
      <c r="R107" s="103">
        <f>BV961</f>
        <v>953</v>
      </c>
      <c r="S107" s="103">
        <f>BV562</f>
        <v>554</v>
      </c>
      <c r="T107" s="103">
        <f>BV36</f>
        <v>28</v>
      </c>
      <c r="U107" s="103">
        <f>BV403</f>
        <v>395</v>
      </c>
      <c r="V107" s="103">
        <f>BV175</f>
        <v>167</v>
      </c>
      <c r="W107" s="103">
        <f>BV320</f>
        <v>312</v>
      </c>
      <c r="X107" s="103">
        <f>BV782</f>
        <v>774</v>
      </c>
      <c r="Y107" s="103">
        <f>BV669</f>
        <v>661</v>
      </c>
      <c r="Z107" s="103">
        <f>BV523</f>
        <v>515</v>
      </c>
      <c r="AA107" s="103">
        <f>BV924</f>
        <v>916</v>
      </c>
      <c r="AB107" s="103">
        <f>BV426</f>
        <v>418</v>
      </c>
      <c r="AC107" s="103">
        <f>BV57</f>
        <v>49</v>
      </c>
      <c r="AD107" s="103">
        <f>BV293</f>
        <v>285</v>
      </c>
      <c r="AE107" s="103">
        <f>BV150</f>
        <v>142</v>
      </c>
      <c r="AF107" s="103">
        <f>BV712</f>
        <v>704</v>
      </c>
      <c r="AG107" s="105">
        <f>BV823</f>
        <v>815</v>
      </c>
      <c r="AH107" s="5">
        <f t="shared" si="17"/>
        <v>16400</v>
      </c>
      <c r="AI107" s="5">
        <f t="shared" si="18"/>
        <v>11201200</v>
      </c>
      <c r="AJ107" s="2">
        <f t="shared" si="16"/>
        <v>8606720000</v>
      </c>
      <c r="AL107" s="143" t="s">
        <v>285</v>
      </c>
      <c r="AM107" s="144" t="s">
        <v>253</v>
      </c>
      <c r="AN107" s="121" t="s">
        <v>348</v>
      </c>
      <c r="AO107" s="144" t="s">
        <v>190</v>
      </c>
      <c r="AP107" s="121" t="s">
        <v>96</v>
      </c>
      <c r="AQ107" s="144" t="s">
        <v>129</v>
      </c>
      <c r="AR107" s="144" t="s">
        <v>7</v>
      </c>
      <c r="AS107" s="144" t="s">
        <v>67</v>
      </c>
      <c r="AT107" s="144" t="s">
        <v>776</v>
      </c>
      <c r="AU107" s="144" t="s">
        <v>745</v>
      </c>
      <c r="AV107" s="144" t="s">
        <v>840</v>
      </c>
      <c r="AW107" s="121" t="s">
        <v>683</v>
      </c>
      <c r="AX107" s="144" t="s">
        <v>902</v>
      </c>
      <c r="AY107" s="121" t="s">
        <v>619</v>
      </c>
      <c r="AZ107" s="144" t="s">
        <v>963</v>
      </c>
      <c r="BA107" s="144" t="s">
        <v>556</v>
      </c>
      <c r="BB107" s="121" t="s">
        <v>229</v>
      </c>
      <c r="BC107" s="144" t="s">
        <v>261</v>
      </c>
      <c r="BD107" s="144" t="s">
        <v>167</v>
      </c>
      <c r="BE107" s="144" t="s">
        <v>324</v>
      </c>
      <c r="BF107" s="144" t="s">
        <v>107</v>
      </c>
      <c r="BG107" s="144" t="s">
        <v>387</v>
      </c>
      <c r="BH107" s="144" t="s">
        <v>43</v>
      </c>
      <c r="BI107" s="144" t="s">
        <v>451</v>
      </c>
      <c r="BJ107" s="144" t="s">
        <v>753</v>
      </c>
      <c r="BK107" s="121" t="s">
        <v>1126</v>
      </c>
      <c r="BL107" s="144" t="s">
        <v>691</v>
      </c>
      <c r="BM107" s="144" t="s">
        <v>848</v>
      </c>
      <c r="BN107" s="144" t="s">
        <v>627</v>
      </c>
      <c r="BO107" s="144" t="s">
        <v>910</v>
      </c>
      <c r="BP107" s="144" t="s">
        <v>564</v>
      </c>
      <c r="BQ107" s="145" t="s">
        <v>971</v>
      </c>
      <c r="BR107" s="45"/>
      <c r="BS107" s="42"/>
      <c r="BT107" s="50" t="s">
        <v>6</v>
      </c>
      <c r="BU107" s="51" t="s">
        <v>1014</v>
      </c>
      <c r="BV107" s="52">
        <f>K3+(98*K5)</f>
        <v>99</v>
      </c>
      <c r="BW107" s="42"/>
    </row>
    <row r="108" spans="1:75" x14ac:dyDescent="0.2">
      <c r="A108" s="1">
        <v>16</v>
      </c>
      <c r="B108" s="102">
        <f>BV388</f>
        <v>380</v>
      </c>
      <c r="C108" s="103">
        <f>BV243</f>
        <v>235</v>
      </c>
      <c r="D108" s="103">
        <f>BV737</f>
        <v>729</v>
      </c>
      <c r="E108" s="103">
        <f>BV850</f>
        <v>842</v>
      </c>
      <c r="F108" s="103">
        <f>BV622</f>
        <v>614</v>
      </c>
      <c r="G108" s="103">
        <f>BV1021</f>
        <v>1013</v>
      </c>
      <c r="H108" s="103">
        <f>BV463</f>
        <v>455</v>
      </c>
      <c r="I108" s="103">
        <f>BV96</f>
        <v>88</v>
      </c>
      <c r="J108" s="103">
        <f>BV202</f>
        <v>194</v>
      </c>
      <c r="K108" s="103">
        <f>BV345</f>
        <v>337</v>
      </c>
      <c r="L108" s="103">
        <f>BV875</f>
        <v>867</v>
      </c>
      <c r="M108" s="103">
        <f>BV764</f>
        <v>756</v>
      </c>
      <c r="N108" s="113">
        <f>BV1000</f>
        <v>992</v>
      </c>
      <c r="O108" s="103">
        <f>BV599</f>
        <v>591</v>
      </c>
      <c r="P108" s="103">
        <f>BV133</f>
        <v>125</v>
      </c>
      <c r="Q108" s="104">
        <f>BV502</f>
        <v>494</v>
      </c>
      <c r="R108" s="103">
        <f>BV550</f>
        <v>542</v>
      </c>
      <c r="S108" s="103">
        <f>BV917</f>
        <v>909</v>
      </c>
      <c r="T108" s="103">
        <f>BV455</f>
        <v>447</v>
      </c>
      <c r="U108" s="103">
        <f>BV56</f>
        <v>48</v>
      </c>
      <c r="V108" s="103">
        <f>BV268</f>
        <v>260</v>
      </c>
      <c r="W108" s="103">
        <f>BV155</f>
        <v>147</v>
      </c>
      <c r="X108" s="103">
        <f>BV681</f>
        <v>673</v>
      </c>
      <c r="Y108" s="103">
        <f>BV826</f>
        <v>818</v>
      </c>
      <c r="Z108" s="103">
        <f>BV944</f>
        <v>936</v>
      </c>
      <c r="AA108" s="103">
        <f>BV575</f>
        <v>567</v>
      </c>
      <c r="AB108" s="103">
        <f>BV13</f>
        <v>5</v>
      </c>
      <c r="AC108" s="103">
        <f>BV414</f>
        <v>406</v>
      </c>
      <c r="AD108" s="103">
        <f>BV194</f>
        <v>186</v>
      </c>
      <c r="AE108" s="103">
        <f>BV305</f>
        <v>297</v>
      </c>
      <c r="AF108" s="103">
        <f>BV803</f>
        <v>795</v>
      </c>
      <c r="AG108" s="105">
        <f>BV660</f>
        <v>652</v>
      </c>
      <c r="AH108" s="5">
        <f t="shared" si="17"/>
        <v>16400</v>
      </c>
      <c r="AI108" s="5">
        <f t="shared" si="18"/>
        <v>11201200</v>
      </c>
      <c r="AJ108" s="2">
        <f t="shared" si="16"/>
        <v>8606720000</v>
      </c>
      <c r="AL108" s="143" t="s">
        <v>282</v>
      </c>
      <c r="AM108" s="144" t="s">
        <v>250</v>
      </c>
      <c r="AN108" s="144" t="s">
        <v>345</v>
      </c>
      <c r="AO108" s="121" t="s">
        <v>187</v>
      </c>
      <c r="AP108" s="144" t="s">
        <v>408</v>
      </c>
      <c r="AQ108" s="121" t="s">
        <v>126</v>
      </c>
      <c r="AR108" s="144" t="s">
        <v>472</v>
      </c>
      <c r="AS108" s="144" t="s">
        <v>64</v>
      </c>
      <c r="AT108" s="144" t="s">
        <v>764</v>
      </c>
      <c r="AU108" s="144" t="s">
        <v>732</v>
      </c>
      <c r="AV108" s="121" t="s">
        <v>827</v>
      </c>
      <c r="AW108" s="144" t="s">
        <v>670</v>
      </c>
      <c r="AX108" s="121" t="s">
        <v>889</v>
      </c>
      <c r="AY108" s="144" t="s">
        <v>607</v>
      </c>
      <c r="AZ108" s="144" t="s">
        <v>952</v>
      </c>
      <c r="BA108" s="144" t="s">
        <v>543</v>
      </c>
      <c r="BB108" s="144" t="s">
        <v>242</v>
      </c>
      <c r="BC108" s="121" t="s">
        <v>1121</v>
      </c>
      <c r="BD108" s="144" t="s">
        <v>179</v>
      </c>
      <c r="BE108" s="144" t="s">
        <v>337</v>
      </c>
      <c r="BF108" s="144" t="s">
        <v>119</v>
      </c>
      <c r="BG108" s="144" t="s">
        <v>400</v>
      </c>
      <c r="BH108" s="144" t="s">
        <v>56</v>
      </c>
      <c r="BI108" s="144" t="s">
        <v>464</v>
      </c>
      <c r="BJ108" s="121" t="s">
        <v>756</v>
      </c>
      <c r="BK108" s="144" t="s">
        <v>787</v>
      </c>
      <c r="BL108" s="144" t="s">
        <v>694</v>
      </c>
      <c r="BM108" s="144" t="s">
        <v>851</v>
      </c>
      <c r="BN108" s="144" t="s">
        <v>630</v>
      </c>
      <c r="BO108" s="144" t="s">
        <v>913</v>
      </c>
      <c r="BP108" s="144" t="s">
        <v>567</v>
      </c>
      <c r="BQ108" s="145" t="s">
        <v>974</v>
      </c>
      <c r="BR108" s="45"/>
      <c r="BS108" s="42"/>
      <c r="BT108" s="50" t="s">
        <v>7</v>
      </c>
      <c r="BU108" s="51" t="s">
        <v>1014</v>
      </c>
      <c r="BV108" s="52">
        <f>K3+(99*K5)</f>
        <v>100</v>
      </c>
      <c r="BW108" s="42"/>
    </row>
    <row r="109" spans="1:75" x14ac:dyDescent="0.2">
      <c r="A109" s="1">
        <v>17</v>
      </c>
      <c r="B109" s="102">
        <f>BV381</f>
        <v>373</v>
      </c>
      <c r="C109" s="103">
        <f>BV238</f>
        <v>230</v>
      </c>
      <c r="D109" s="103">
        <f>BV736</f>
        <v>728</v>
      </c>
      <c r="E109" s="103">
        <f>BV847</f>
        <v>839</v>
      </c>
      <c r="F109" s="103">
        <f>BV627</f>
        <v>619</v>
      </c>
      <c r="G109" s="103">
        <f>BV1028</f>
        <v>1020</v>
      </c>
      <c r="H109" s="103">
        <f>BV466</f>
        <v>458</v>
      </c>
      <c r="I109" s="103">
        <f>BV97</f>
        <v>89</v>
      </c>
      <c r="J109" s="103">
        <f>BV215</f>
        <v>207</v>
      </c>
      <c r="K109" s="103">
        <f>BV360</f>
        <v>352</v>
      </c>
      <c r="L109" s="103">
        <f>BV886</f>
        <v>878</v>
      </c>
      <c r="M109" s="103">
        <f>BV773</f>
        <v>765</v>
      </c>
      <c r="N109" s="103">
        <f>BV985</f>
        <v>977</v>
      </c>
      <c r="O109" s="103">
        <f>BV586</f>
        <v>578</v>
      </c>
      <c r="P109" s="103">
        <f>BV124</f>
        <v>116</v>
      </c>
      <c r="Q109" s="103">
        <f>BV491</f>
        <v>483</v>
      </c>
      <c r="R109" s="104">
        <f>BV539</f>
        <v>531</v>
      </c>
      <c r="S109" s="103">
        <f>BV908</f>
        <v>900</v>
      </c>
      <c r="T109" s="103">
        <f>BV442</f>
        <v>434</v>
      </c>
      <c r="U109" s="113">
        <f>BV41</f>
        <v>33</v>
      </c>
      <c r="V109" s="103">
        <f>BV277</f>
        <v>269</v>
      </c>
      <c r="W109" s="103">
        <f>BV166</f>
        <v>158</v>
      </c>
      <c r="X109" s="103">
        <f>BV696</f>
        <v>688</v>
      </c>
      <c r="Y109" s="103">
        <f>BV839</f>
        <v>831</v>
      </c>
      <c r="Z109" s="103">
        <f>BV945</f>
        <v>937</v>
      </c>
      <c r="AA109" s="103">
        <f>BV578</f>
        <v>570</v>
      </c>
      <c r="AB109" s="103">
        <f>BV20</f>
        <v>12</v>
      </c>
      <c r="AC109" s="103">
        <f>BV419</f>
        <v>411</v>
      </c>
      <c r="AD109" s="103">
        <f>BV191</f>
        <v>183</v>
      </c>
      <c r="AE109" s="103">
        <f>BV304</f>
        <v>296</v>
      </c>
      <c r="AF109" s="103">
        <f>BV798</f>
        <v>790</v>
      </c>
      <c r="AG109" s="105">
        <f>BV653</f>
        <v>645</v>
      </c>
      <c r="AH109" s="5">
        <f t="shared" si="17"/>
        <v>16400</v>
      </c>
      <c r="AI109" s="5">
        <f t="shared" si="18"/>
        <v>11201200</v>
      </c>
      <c r="AJ109" s="2">
        <f t="shared" si="16"/>
        <v>8606720000</v>
      </c>
      <c r="AL109" s="143" t="s">
        <v>221</v>
      </c>
      <c r="AM109" s="144" t="s">
        <v>316</v>
      </c>
      <c r="AN109" s="144" t="s">
        <v>159</v>
      </c>
      <c r="AO109" s="121" t="s">
        <v>1016</v>
      </c>
      <c r="AP109" s="144" t="s">
        <v>99</v>
      </c>
      <c r="AQ109" s="121" t="s">
        <v>443</v>
      </c>
      <c r="AR109" s="144" t="s">
        <v>35</v>
      </c>
      <c r="AS109" s="144" t="s">
        <v>505</v>
      </c>
      <c r="AT109" s="144" t="s">
        <v>714</v>
      </c>
      <c r="AU109" s="144" t="s">
        <v>808</v>
      </c>
      <c r="AV109" s="121" t="s">
        <v>651</v>
      </c>
      <c r="AW109" s="144" t="s">
        <v>871</v>
      </c>
      <c r="AX109" s="121" t="s">
        <v>588</v>
      </c>
      <c r="AY109" s="144" t="s">
        <v>1</v>
      </c>
      <c r="AZ109" s="144" t="s">
        <v>526</v>
      </c>
      <c r="BA109" s="144" t="s">
        <v>995</v>
      </c>
      <c r="BB109" s="144" t="s">
        <v>292</v>
      </c>
      <c r="BC109" s="121" t="s">
        <v>1111</v>
      </c>
      <c r="BD109" s="144" t="s">
        <v>356</v>
      </c>
      <c r="BE109" s="144" t="s">
        <v>137</v>
      </c>
      <c r="BF109" s="144" t="s">
        <v>419</v>
      </c>
      <c r="BG109" s="144" t="s">
        <v>75</v>
      </c>
      <c r="BH109" s="144" t="s">
        <v>481</v>
      </c>
      <c r="BI109" s="144" t="s">
        <v>12</v>
      </c>
      <c r="BJ109" s="121" t="s">
        <v>816</v>
      </c>
      <c r="BK109" s="144" t="s">
        <v>722</v>
      </c>
      <c r="BL109" s="144" t="s">
        <v>878</v>
      </c>
      <c r="BM109" s="144" t="s">
        <v>659</v>
      </c>
      <c r="BN109" s="144" t="s">
        <v>941</v>
      </c>
      <c r="BO109" s="144" t="s">
        <v>596</v>
      </c>
      <c r="BP109" s="144" t="s">
        <v>1003</v>
      </c>
      <c r="BQ109" s="145" t="s">
        <v>533</v>
      </c>
      <c r="BR109" s="45"/>
      <c r="BS109" s="42"/>
      <c r="BT109" s="50" t="s">
        <v>540</v>
      </c>
      <c r="BU109" s="51" t="s">
        <v>1014</v>
      </c>
      <c r="BV109" s="52">
        <f>K3+(100*K5)</f>
        <v>101</v>
      </c>
      <c r="BW109" s="42"/>
    </row>
    <row r="110" spans="1:75" x14ac:dyDescent="0.2">
      <c r="A110" s="1">
        <v>18</v>
      </c>
      <c r="B110" s="102">
        <f>BV218</f>
        <v>210</v>
      </c>
      <c r="C110" s="103">
        <f>BV329</f>
        <v>321</v>
      </c>
      <c r="D110" s="103">
        <f>BV891</f>
        <v>883</v>
      </c>
      <c r="E110" s="103">
        <f>BV748</f>
        <v>740</v>
      </c>
      <c r="F110" s="103">
        <f>BV984</f>
        <v>976</v>
      </c>
      <c r="G110" s="103">
        <f>BV615</f>
        <v>607</v>
      </c>
      <c r="H110" s="103">
        <f>BV117</f>
        <v>109</v>
      </c>
      <c r="I110" s="103">
        <f>BV518</f>
        <v>510</v>
      </c>
      <c r="J110" s="103">
        <f>BV372</f>
        <v>364</v>
      </c>
      <c r="K110" s="103">
        <f>BV259</f>
        <v>251</v>
      </c>
      <c r="L110" s="103">
        <f>BV721</f>
        <v>713</v>
      </c>
      <c r="M110" s="103">
        <f>BV866</f>
        <v>858</v>
      </c>
      <c r="N110" s="103">
        <f>BV638</f>
        <v>630</v>
      </c>
      <c r="O110" s="103">
        <f>BV1005</f>
        <v>997</v>
      </c>
      <c r="P110" s="103">
        <f>BV479</f>
        <v>471</v>
      </c>
      <c r="Q110" s="103">
        <f>BV80</f>
        <v>72</v>
      </c>
      <c r="R110" s="103">
        <f>BV960</f>
        <v>952</v>
      </c>
      <c r="S110" s="104">
        <f>BV559</f>
        <v>551</v>
      </c>
      <c r="T110" s="113">
        <f>BV29</f>
        <v>21</v>
      </c>
      <c r="U110" s="103">
        <f>BV398</f>
        <v>390</v>
      </c>
      <c r="V110" s="103">
        <f>BV178</f>
        <v>170</v>
      </c>
      <c r="W110" s="103">
        <f>BV321</f>
        <v>313</v>
      </c>
      <c r="X110" s="103">
        <f>BV787</f>
        <v>779</v>
      </c>
      <c r="Y110" s="103">
        <f>BV676</f>
        <v>668</v>
      </c>
      <c r="Z110" s="103">
        <f>BV534</f>
        <v>526</v>
      </c>
      <c r="AA110" s="103">
        <f>BV933</f>
        <v>925</v>
      </c>
      <c r="AB110" s="103">
        <f>BV439</f>
        <v>431</v>
      </c>
      <c r="AC110" s="103">
        <f>BV72</f>
        <v>64</v>
      </c>
      <c r="AD110" s="103">
        <f>BV284</f>
        <v>276</v>
      </c>
      <c r="AE110" s="103">
        <f>BV139</f>
        <v>131</v>
      </c>
      <c r="AF110" s="103">
        <f>BV697</f>
        <v>689</v>
      </c>
      <c r="AG110" s="105">
        <f>BV810</f>
        <v>802</v>
      </c>
      <c r="AH110" s="5">
        <f t="shared" si="17"/>
        <v>16400</v>
      </c>
      <c r="AI110" s="5">
        <f t="shared" si="18"/>
        <v>11201200</v>
      </c>
      <c r="AJ110" s="2">
        <f t="shared" si="16"/>
        <v>8606720000</v>
      </c>
      <c r="AL110" s="143" t="s">
        <v>218</v>
      </c>
      <c r="AM110" s="144" t="s">
        <v>313</v>
      </c>
      <c r="AN110" s="121" t="s">
        <v>65</v>
      </c>
      <c r="AO110" s="144" t="s">
        <v>376</v>
      </c>
      <c r="AP110" s="121" t="s">
        <v>96</v>
      </c>
      <c r="AQ110" s="144" t="s">
        <v>440</v>
      </c>
      <c r="AR110" s="144" t="s">
        <v>32</v>
      </c>
      <c r="AS110" s="144" t="s">
        <v>502</v>
      </c>
      <c r="AT110" s="144" t="s">
        <v>702</v>
      </c>
      <c r="AU110" s="144" t="s">
        <v>795</v>
      </c>
      <c r="AV110" s="144" t="s">
        <v>638</v>
      </c>
      <c r="AW110" s="121" t="s">
        <v>859</v>
      </c>
      <c r="AX110" s="144" t="s">
        <v>575</v>
      </c>
      <c r="AY110" s="121" t="s">
        <v>1084</v>
      </c>
      <c r="AZ110" s="144" t="s">
        <v>513</v>
      </c>
      <c r="BA110" s="144" t="s">
        <v>982</v>
      </c>
      <c r="BB110" s="121" t="s">
        <v>305</v>
      </c>
      <c r="BC110" s="144" t="s">
        <v>211</v>
      </c>
      <c r="BD110" s="144" t="s">
        <v>368</v>
      </c>
      <c r="BE110" s="144" t="s">
        <v>149</v>
      </c>
      <c r="BF110" s="144" t="s">
        <v>432</v>
      </c>
      <c r="BG110" s="144" t="s">
        <v>88</v>
      </c>
      <c r="BH110" s="144" t="s">
        <v>494</v>
      </c>
      <c r="BI110" s="144" t="s">
        <v>24</v>
      </c>
      <c r="BJ110" s="144" t="s">
        <v>819</v>
      </c>
      <c r="BK110" s="121" t="s">
        <v>1129</v>
      </c>
      <c r="BL110" s="144" t="s">
        <v>881</v>
      </c>
      <c r="BM110" s="144" t="s">
        <v>662</v>
      </c>
      <c r="BN110" s="144" t="s">
        <v>944</v>
      </c>
      <c r="BO110" s="144" t="s">
        <v>599</v>
      </c>
      <c r="BP110" s="144" t="s">
        <v>1006</v>
      </c>
      <c r="BQ110" s="145" t="s">
        <v>536</v>
      </c>
      <c r="BR110" s="45"/>
      <c r="BS110" s="42"/>
      <c r="BT110" s="50" t="s">
        <v>726</v>
      </c>
      <c r="BU110" s="51" t="s">
        <v>1014</v>
      </c>
      <c r="BV110" s="52">
        <f>K3+(101*K5)</f>
        <v>102</v>
      </c>
      <c r="BW110" s="42"/>
    </row>
    <row r="111" spans="1:75" x14ac:dyDescent="0.2">
      <c r="A111" s="1">
        <v>19</v>
      </c>
      <c r="B111" s="102">
        <f>BV662</f>
        <v>654</v>
      </c>
      <c r="C111" s="103">
        <f>BV805</f>
        <v>797</v>
      </c>
      <c r="D111" s="103">
        <f>BV311</f>
        <v>303</v>
      </c>
      <c r="E111" s="103">
        <f>BV200</f>
        <v>192</v>
      </c>
      <c r="F111" s="103">
        <f>BV412</f>
        <v>404</v>
      </c>
      <c r="G111" s="103">
        <f>BV11</f>
        <v>3</v>
      </c>
      <c r="H111" s="103">
        <f>BV569</f>
        <v>561</v>
      </c>
      <c r="I111" s="103">
        <f>BV938</f>
        <v>930</v>
      </c>
      <c r="J111" s="103">
        <f>BV832</f>
        <v>824</v>
      </c>
      <c r="K111" s="103">
        <f>BV687</f>
        <v>679</v>
      </c>
      <c r="L111" s="103">
        <f>BV157</f>
        <v>149</v>
      </c>
      <c r="M111" s="103">
        <f>BV270</f>
        <v>262</v>
      </c>
      <c r="N111" s="103">
        <f>BV50</f>
        <v>42</v>
      </c>
      <c r="O111" s="103">
        <f>BV449</f>
        <v>441</v>
      </c>
      <c r="P111" s="103">
        <f>BV915</f>
        <v>907</v>
      </c>
      <c r="Q111" s="103">
        <f>BV548</f>
        <v>540</v>
      </c>
      <c r="R111" s="103">
        <f>BV500</f>
        <v>492</v>
      </c>
      <c r="S111" s="113">
        <f>BV131</f>
        <v>123</v>
      </c>
      <c r="T111" s="104">
        <f>BV593</f>
        <v>585</v>
      </c>
      <c r="U111" s="103">
        <f>BV994</f>
        <v>986</v>
      </c>
      <c r="V111" s="103">
        <f>BV766</f>
        <v>758</v>
      </c>
      <c r="W111" s="103">
        <f>BV877</f>
        <v>869</v>
      </c>
      <c r="X111" s="103">
        <f>BV351</f>
        <v>343</v>
      </c>
      <c r="Y111" s="103">
        <f>BV208</f>
        <v>200</v>
      </c>
      <c r="Z111" s="103">
        <f>BV90</f>
        <v>82</v>
      </c>
      <c r="AA111" s="103">
        <f>BV457</f>
        <v>449</v>
      </c>
      <c r="AB111" s="103">
        <f>BV1019</f>
        <v>1011</v>
      </c>
      <c r="AC111" s="103">
        <f>BV620</f>
        <v>612</v>
      </c>
      <c r="AD111" s="103">
        <f>BV856</f>
        <v>848</v>
      </c>
      <c r="AE111" s="103">
        <f>BV743</f>
        <v>735</v>
      </c>
      <c r="AF111" s="103">
        <f>BV245</f>
        <v>237</v>
      </c>
      <c r="AG111" s="105">
        <f>BV390</f>
        <v>382</v>
      </c>
      <c r="AH111" s="5">
        <f t="shared" si="17"/>
        <v>16400</v>
      </c>
      <c r="AI111" s="5">
        <f t="shared" si="18"/>
        <v>11201200</v>
      </c>
      <c r="AL111" s="143" t="s">
        <v>223</v>
      </c>
      <c r="AM111" s="144" t="s">
        <v>318</v>
      </c>
      <c r="AN111" s="144" t="s">
        <v>161</v>
      </c>
      <c r="AO111" s="144" t="s">
        <v>381</v>
      </c>
      <c r="AP111" s="144" t="s">
        <v>101</v>
      </c>
      <c r="AQ111" s="144" t="s">
        <v>445</v>
      </c>
      <c r="AR111" s="144" t="s">
        <v>37</v>
      </c>
      <c r="AS111" s="121" t="s">
        <v>507</v>
      </c>
      <c r="AT111" s="144" t="s">
        <v>712</v>
      </c>
      <c r="AU111" s="144" t="s">
        <v>806</v>
      </c>
      <c r="AV111" s="144" t="s">
        <v>649</v>
      </c>
      <c r="AW111" s="144" t="s">
        <v>869</v>
      </c>
      <c r="AX111" s="144" t="s">
        <v>586</v>
      </c>
      <c r="AY111" s="144" t="s">
        <v>932</v>
      </c>
      <c r="AZ111" s="121" t="s">
        <v>1133</v>
      </c>
      <c r="BA111" s="144" t="s">
        <v>993</v>
      </c>
      <c r="BB111" s="144" t="s">
        <v>294</v>
      </c>
      <c r="BC111" s="144" t="s">
        <v>200</v>
      </c>
      <c r="BD111" s="144" t="s">
        <v>358</v>
      </c>
      <c r="BE111" s="121" t="s">
        <v>139</v>
      </c>
      <c r="BF111" s="144" t="s">
        <v>421</v>
      </c>
      <c r="BG111" s="121" t="s">
        <v>77</v>
      </c>
      <c r="BH111" s="144" t="s">
        <v>483</v>
      </c>
      <c r="BI111" s="144" t="s">
        <v>14</v>
      </c>
      <c r="BJ111" s="144" t="s">
        <v>814</v>
      </c>
      <c r="BK111" s="144" t="s">
        <v>720</v>
      </c>
      <c r="BL111" s="121" t="s">
        <v>876</v>
      </c>
      <c r="BM111" s="144" t="s">
        <v>657</v>
      </c>
      <c r="BN111" s="121" t="s">
        <v>939</v>
      </c>
      <c r="BO111" s="144" t="s">
        <v>594</v>
      </c>
      <c r="BP111" s="144" t="s">
        <v>1001</v>
      </c>
      <c r="BQ111" s="145" t="s">
        <v>532</v>
      </c>
      <c r="BR111" s="45"/>
      <c r="BS111" s="42"/>
      <c r="BT111" s="50" t="s">
        <v>858</v>
      </c>
      <c r="BU111" s="51" t="s">
        <v>1014</v>
      </c>
      <c r="BV111" s="52">
        <f>K3+(102*K5)</f>
        <v>103</v>
      </c>
      <c r="BW111" s="42"/>
    </row>
    <row r="112" spans="1:75" x14ac:dyDescent="0.2">
      <c r="A112" s="1">
        <v>20</v>
      </c>
      <c r="B112" s="102">
        <f>BV817</f>
        <v>809</v>
      </c>
      <c r="C112" s="103">
        <f>BV706</f>
        <v>698</v>
      </c>
      <c r="D112" s="103">
        <f>BV148</f>
        <v>140</v>
      </c>
      <c r="E112" s="103">
        <f>BV291</f>
        <v>283</v>
      </c>
      <c r="F112" s="103">
        <f>BV63</f>
        <v>55</v>
      </c>
      <c r="G112" s="103">
        <f>BV432</f>
        <v>424</v>
      </c>
      <c r="H112" s="103">
        <f>BV926</f>
        <v>918</v>
      </c>
      <c r="I112" s="103">
        <f>BV525</f>
        <v>517</v>
      </c>
      <c r="J112" s="103">
        <f>BV667</f>
        <v>659</v>
      </c>
      <c r="K112" s="103">
        <f>BV780</f>
        <v>772</v>
      </c>
      <c r="L112" s="103">
        <f>BV314</f>
        <v>306</v>
      </c>
      <c r="M112" s="103">
        <f>BV169</f>
        <v>161</v>
      </c>
      <c r="N112" s="103">
        <f>BV405</f>
        <v>397</v>
      </c>
      <c r="O112" s="103">
        <f>BV38</f>
        <v>30</v>
      </c>
      <c r="P112" s="103">
        <f>BV568</f>
        <v>560</v>
      </c>
      <c r="Q112" s="103">
        <f>BV967</f>
        <v>959</v>
      </c>
      <c r="R112" s="113">
        <f>BV87</f>
        <v>79</v>
      </c>
      <c r="S112" s="103">
        <f>BV488</f>
        <v>480</v>
      </c>
      <c r="T112" s="103">
        <f>BV1014</f>
        <v>1006</v>
      </c>
      <c r="U112" s="104">
        <f>BV645</f>
        <v>637</v>
      </c>
      <c r="V112" s="103">
        <f>BV857</f>
        <v>849</v>
      </c>
      <c r="W112" s="103">
        <f>BV714</f>
        <v>706</v>
      </c>
      <c r="X112" s="103">
        <f>BV252</f>
        <v>244</v>
      </c>
      <c r="Y112" s="103">
        <f>BV363</f>
        <v>355</v>
      </c>
      <c r="Z112" s="103">
        <f>BV509</f>
        <v>501</v>
      </c>
      <c r="AA112" s="103">
        <f>BV110</f>
        <v>102</v>
      </c>
      <c r="AB112" s="103">
        <f>BV608</f>
        <v>600</v>
      </c>
      <c r="AC112" s="103">
        <f>BV975</f>
        <v>967</v>
      </c>
      <c r="AD112" s="103">
        <f>BV755</f>
        <v>747</v>
      </c>
      <c r="AE112" s="103">
        <f>BV900</f>
        <v>892</v>
      </c>
      <c r="AF112" s="103">
        <f>BV338</f>
        <v>330</v>
      </c>
      <c r="AG112" s="105">
        <f>BV225</f>
        <v>217</v>
      </c>
      <c r="AH112" s="5">
        <f t="shared" si="17"/>
        <v>16400</v>
      </c>
      <c r="AI112" s="5">
        <f t="shared" si="18"/>
        <v>11201200</v>
      </c>
      <c r="AL112" s="143" t="s">
        <v>216</v>
      </c>
      <c r="AM112" s="144" t="s">
        <v>311</v>
      </c>
      <c r="AN112" s="144" t="s">
        <v>155</v>
      </c>
      <c r="AO112" s="144" t="s">
        <v>374</v>
      </c>
      <c r="AP112" s="144" t="s">
        <v>94</v>
      </c>
      <c r="AQ112" s="144" t="s">
        <v>438</v>
      </c>
      <c r="AR112" s="121" t="s">
        <v>1127</v>
      </c>
      <c r="AS112" s="144" t="s">
        <v>500</v>
      </c>
      <c r="AT112" s="144" t="s">
        <v>704</v>
      </c>
      <c r="AU112" s="144" t="s">
        <v>797</v>
      </c>
      <c r="AV112" s="144" t="s">
        <v>640</v>
      </c>
      <c r="AW112" s="144" t="s">
        <v>861</v>
      </c>
      <c r="AX112" s="144" t="s">
        <v>577</v>
      </c>
      <c r="AY112" s="144" t="s">
        <v>923</v>
      </c>
      <c r="AZ112" s="144" t="s">
        <v>515</v>
      </c>
      <c r="BA112" s="121" t="s">
        <v>984</v>
      </c>
      <c r="BB112" s="144" t="s">
        <v>303</v>
      </c>
      <c r="BC112" s="144" t="s">
        <v>209</v>
      </c>
      <c r="BD112" s="121" t="s">
        <v>366</v>
      </c>
      <c r="BE112" s="144" t="s">
        <v>147</v>
      </c>
      <c r="BF112" s="121" t="s">
        <v>430</v>
      </c>
      <c r="BG112" s="144" t="s">
        <v>86</v>
      </c>
      <c r="BH112" s="144" t="s">
        <v>492</v>
      </c>
      <c r="BI112" s="144" t="s">
        <v>22</v>
      </c>
      <c r="BJ112" s="144" t="s">
        <v>821</v>
      </c>
      <c r="BK112" s="144" t="s">
        <v>726</v>
      </c>
      <c r="BL112" s="144" t="s">
        <v>883</v>
      </c>
      <c r="BM112" s="121" t="s">
        <v>664</v>
      </c>
      <c r="BN112" s="144" t="s">
        <v>946</v>
      </c>
      <c r="BO112" s="121" t="s">
        <v>601</v>
      </c>
      <c r="BP112" s="144" t="s">
        <v>1008</v>
      </c>
      <c r="BQ112" s="145" t="s">
        <v>538</v>
      </c>
      <c r="BR112" s="45"/>
      <c r="BS112" s="42"/>
      <c r="BT112" s="50" t="s">
        <v>925</v>
      </c>
      <c r="BU112" s="51" t="s">
        <v>1014</v>
      </c>
      <c r="BV112" s="52">
        <f>K3+(103*K5)</f>
        <v>104</v>
      </c>
      <c r="BW112" s="42"/>
    </row>
    <row r="113" spans="1:75" x14ac:dyDescent="0.2">
      <c r="A113" s="1">
        <v>21</v>
      </c>
      <c r="B113" s="102">
        <f>BV768</f>
        <v>760</v>
      </c>
      <c r="C113" s="103">
        <f>BV879</f>
        <v>871</v>
      </c>
      <c r="D113" s="103">
        <f>BV349</f>
        <v>341</v>
      </c>
      <c r="E113" s="103">
        <f>BV206</f>
        <v>198</v>
      </c>
      <c r="F113" s="103">
        <f>BV498</f>
        <v>490</v>
      </c>
      <c r="G113" s="103">
        <f>BV129</f>
        <v>121</v>
      </c>
      <c r="H113" s="103">
        <f>BV595</f>
        <v>587</v>
      </c>
      <c r="I113" s="103">
        <f>BV996</f>
        <v>988</v>
      </c>
      <c r="J113" s="103">
        <f>BV854</f>
        <v>846</v>
      </c>
      <c r="K113" s="103">
        <f>BV741</f>
        <v>733</v>
      </c>
      <c r="L113" s="103">
        <f>BV247</f>
        <v>239</v>
      </c>
      <c r="M113" s="103">
        <f>BV392</f>
        <v>384</v>
      </c>
      <c r="N113" s="103">
        <f>BV92</f>
        <v>84</v>
      </c>
      <c r="O113" s="103">
        <f>BV459</f>
        <v>451</v>
      </c>
      <c r="P113" s="103">
        <f>BV1017</f>
        <v>1009</v>
      </c>
      <c r="Q113" s="103">
        <f>BV618</f>
        <v>610</v>
      </c>
      <c r="R113" s="103">
        <f>BV410</f>
        <v>402</v>
      </c>
      <c r="S113" s="103">
        <f>BV9</f>
        <v>1</v>
      </c>
      <c r="T113" s="103">
        <f>BV571</f>
        <v>563</v>
      </c>
      <c r="U113" s="103">
        <f>BV940</f>
        <v>932</v>
      </c>
      <c r="V113" s="104">
        <f>BV664</f>
        <v>656</v>
      </c>
      <c r="W113" s="103">
        <f>BV807</f>
        <v>799</v>
      </c>
      <c r="X113" s="103">
        <f>BV309</f>
        <v>301</v>
      </c>
      <c r="Y113" s="113">
        <f>BV198</f>
        <v>190</v>
      </c>
      <c r="Z113" s="103">
        <f>BV52</f>
        <v>44</v>
      </c>
      <c r="AA113" s="103">
        <f>BV451</f>
        <v>443</v>
      </c>
      <c r="AB113" s="103">
        <f>BV913</f>
        <v>905</v>
      </c>
      <c r="AC113" s="103">
        <f>BV546</f>
        <v>538</v>
      </c>
      <c r="AD113" s="103">
        <f>BV830</f>
        <v>822</v>
      </c>
      <c r="AE113" s="103">
        <f>BV685</f>
        <v>677</v>
      </c>
      <c r="AF113" s="103">
        <f>BV159</f>
        <v>151</v>
      </c>
      <c r="AG113" s="105">
        <f>BV272</f>
        <v>264</v>
      </c>
      <c r="AH113" s="5">
        <f t="shared" si="17"/>
        <v>16400</v>
      </c>
      <c r="AI113" s="5">
        <f t="shared" si="18"/>
        <v>11201200</v>
      </c>
      <c r="AL113" s="143" t="s">
        <v>225</v>
      </c>
      <c r="AM113" s="121" t="s">
        <v>320</v>
      </c>
      <c r="AN113" s="144" t="s">
        <v>163</v>
      </c>
      <c r="AO113" s="144" t="s">
        <v>383</v>
      </c>
      <c r="AP113" s="144" t="s">
        <v>103</v>
      </c>
      <c r="AQ113" s="144" t="s">
        <v>447</v>
      </c>
      <c r="AR113" s="144" t="s">
        <v>39</v>
      </c>
      <c r="AS113" s="121" t="s">
        <v>509</v>
      </c>
      <c r="AT113" s="121" t="s">
        <v>710</v>
      </c>
      <c r="AU113" s="144" t="s">
        <v>804</v>
      </c>
      <c r="AV113" s="144" t="s">
        <v>647</v>
      </c>
      <c r="AW113" s="144" t="s">
        <v>868</v>
      </c>
      <c r="AX113" s="144" t="s">
        <v>584</v>
      </c>
      <c r="AY113" s="144" t="s">
        <v>930</v>
      </c>
      <c r="AZ113" s="121" t="s">
        <v>522</v>
      </c>
      <c r="BA113" s="144" t="s">
        <v>991</v>
      </c>
      <c r="BB113" s="144" t="s">
        <v>296</v>
      </c>
      <c r="BC113" s="144" t="s">
        <v>202</v>
      </c>
      <c r="BD113" s="144" t="s">
        <v>360</v>
      </c>
      <c r="BE113" s="121" t="s">
        <v>141</v>
      </c>
      <c r="BF113" s="144" t="s">
        <v>423</v>
      </c>
      <c r="BG113" s="144" t="s">
        <v>79</v>
      </c>
      <c r="BH113" s="144" t="s">
        <v>485</v>
      </c>
      <c r="BI113" s="144" t="s">
        <v>15</v>
      </c>
      <c r="BJ113" s="144" t="s">
        <v>812</v>
      </c>
      <c r="BK113" s="144" t="s">
        <v>718</v>
      </c>
      <c r="BL113" s="121" t="s">
        <v>1138</v>
      </c>
      <c r="BM113" s="144" t="s">
        <v>655</v>
      </c>
      <c r="BN113" s="144" t="s">
        <v>937</v>
      </c>
      <c r="BO113" s="144" t="s">
        <v>592</v>
      </c>
      <c r="BP113" s="144" t="s">
        <v>999</v>
      </c>
      <c r="BQ113" s="145" t="s">
        <v>530</v>
      </c>
      <c r="BR113" s="45"/>
      <c r="BS113" s="42"/>
      <c r="BT113" s="50" t="s">
        <v>615</v>
      </c>
      <c r="BU113" s="51" t="s">
        <v>1014</v>
      </c>
      <c r="BV113" s="52">
        <f>K3+(104*K5)</f>
        <v>105</v>
      </c>
      <c r="BW113" s="42"/>
    </row>
    <row r="114" spans="1:75" x14ac:dyDescent="0.2">
      <c r="A114" s="1">
        <v>22</v>
      </c>
      <c r="B114" s="102">
        <f>BV859</f>
        <v>851</v>
      </c>
      <c r="C114" s="103">
        <f>BV716</f>
        <v>708</v>
      </c>
      <c r="D114" s="103">
        <f>BV250</f>
        <v>242</v>
      </c>
      <c r="E114" s="103">
        <f>BV361</f>
        <v>353</v>
      </c>
      <c r="F114" s="103">
        <f>BV85</f>
        <v>77</v>
      </c>
      <c r="G114" s="103">
        <f>BV486</f>
        <v>478</v>
      </c>
      <c r="H114" s="103">
        <f>BV1016</f>
        <v>1008</v>
      </c>
      <c r="I114" s="103">
        <f>BV647</f>
        <v>639</v>
      </c>
      <c r="J114" s="103">
        <f>BV753</f>
        <v>745</v>
      </c>
      <c r="K114" s="103">
        <f>BV898</f>
        <v>890</v>
      </c>
      <c r="L114" s="103">
        <f>BV340</f>
        <v>332</v>
      </c>
      <c r="M114" s="103">
        <f>BV227</f>
        <v>219</v>
      </c>
      <c r="N114" s="103">
        <f>BV511</f>
        <v>503</v>
      </c>
      <c r="O114" s="103">
        <f>BV112</f>
        <v>104</v>
      </c>
      <c r="P114" s="103">
        <f>BV606</f>
        <v>598</v>
      </c>
      <c r="Q114" s="103">
        <f>BV973</f>
        <v>965</v>
      </c>
      <c r="R114" s="103">
        <f>BV61</f>
        <v>53</v>
      </c>
      <c r="S114" s="103">
        <f>BV430</f>
        <v>422</v>
      </c>
      <c r="T114" s="103">
        <f>BV928</f>
        <v>920</v>
      </c>
      <c r="U114" s="103">
        <f>BV527</f>
        <v>519</v>
      </c>
      <c r="V114" s="103">
        <f>BV819</f>
        <v>811</v>
      </c>
      <c r="W114" s="104">
        <f>BV708</f>
        <v>700</v>
      </c>
      <c r="X114" s="113">
        <f>BV146</f>
        <v>138</v>
      </c>
      <c r="Y114" s="103">
        <f>BV289</f>
        <v>281</v>
      </c>
      <c r="Z114" s="103">
        <f>BV407</f>
        <v>399</v>
      </c>
      <c r="AA114" s="103">
        <f>BV40</f>
        <v>32</v>
      </c>
      <c r="AB114" s="103">
        <f>BV566</f>
        <v>558</v>
      </c>
      <c r="AC114" s="103">
        <f>BV965</f>
        <v>957</v>
      </c>
      <c r="AD114" s="103">
        <f>BV665</f>
        <v>657</v>
      </c>
      <c r="AE114" s="103">
        <f>BV778</f>
        <v>770</v>
      </c>
      <c r="AF114" s="103">
        <f>BV316</f>
        <v>308</v>
      </c>
      <c r="AG114" s="105">
        <f>BV171</f>
        <v>163</v>
      </c>
      <c r="AH114" s="5">
        <f t="shared" si="17"/>
        <v>16400</v>
      </c>
      <c r="AI114" s="5">
        <f t="shared" si="18"/>
        <v>11201200</v>
      </c>
      <c r="AL114" s="146" t="s">
        <v>214</v>
      </c>
      <c r="AM114" s="144" t="s">
        <v>309</v>
      </c>
      <c r="AN114" s="144" t="s">
        <v>153</v>
      </c>
      <c r="AO114" s="144" t="s">
        <v>372</v>
      </c>
      <c r="AP114" s="144" t="s">
        <v>92</v>
      </c>
      <c r="AQ114" s="144" t="s">
        <v>19</v>
      </c>
      <c r="AR114" s="121" t="s">
        <v>28</v>
      </c>
      <c r="AS114" s="144" t="s">
        <v>498</v>
      </c>
      <c r="AT114" s="144" t="s">
        <v>706</v>
      </c>
      <c r="AU114" s="121" t="s">
        <v>799</v>
      </c>
      <c r="AV114" s="144" t="s">
        <v>642</v>
      </c>
      <c r="AW114" s="144" t="s">
        <v>863</v>
      </c>
      <c r="AX114" s="144" t="s">
        <v>579</v>
      </c>
      <c r="AY114" s="144" t="s">
        <v>925</v>
      </c>
      <c r="AZ114" s="144" t="s">
        <v>517</v>
      </c>
      <c r="BA114" s="121" t="s">
        <v>986</v>
      </c>
      <c r="BB114" s="144" t="s">
        <v>301</v>
      </c>
      <c r="BC114" s="144" t="s">
        <v>207</v>
      </c>
      <c r="BD114" s="121" t="s">
        <v>1128</v>
      </c>
      <c r="BE114" s="144" t="s">
        <v>145</v>
      </c>
      <c r="BF114" s="144" t="s">
        <v>428</v>
      </c>
      <c r="BG114" s="144" t="s">
        <v>84</v>
      </c>
      <c r="BH114" s="144" t="s">
        <v>490</v>
      </c>
      <c r="BI114" s="144" t="s">
        <v>20</v>
      </c>
      <c r="BJ114" s="144" t="s">
        <v>823</v>
      </c>
      <c r="BK114" s="144" t="s">
        <v>728</v>
      </c>
      <c r="BL114" s="144" t="s">
        <v>885</v>
      </c>
      <c r="BM114" s="121" t="s">
        <v>666</v>
      </c>
      <c r="BN114" s="144" t="s">
        <v>948</v>
      </c>
      <c r="BO114" s="144" t="s">
        <v>603</v>
      </c>
      <c r="BP114" s="144" t="s">
        <v>1010</v>
      </c>
      <c r="BQ114" s="145" t="s">
        <v>539</v>
      </c>
      <c r="BR114" s="45"/>
      <c r="BS114" s="42"/>
      <c r="BT114" s="50" t="s">
        <v>684</v>
      </c>
      <c r="BU114" s="51" t="s">
        <v>1014</v>
      </c>
      <c r="BV114" s="52">
        <f>K3+(105*K5)</f>
        <v>106</v>
      </c>
      <c r="BW114" s="42"/>
    </row>
    <row r="115" spans="1:75" x14ac:dyDescent="0.2">
      <c r="A115" s="1">
        <v>23</v>
      </c>
      <c r="B115" s="102">
        <f>BV279</f>
        <v>271</v>
      </c>
      <c r="C115" s="103">
        <f>BV168</f>
        <v>160</v>
      </c>
      <c r="D115" s="103">
        <f>BV694</f>
        <v>686</v>
      </c>
      <c r="E115" s="103">
        <f>BV837</f>
        <v>829</v>
      </c>
      <c r="F115" s="103">
        <f>BV537</f>
        <v>529</v>
      </c>
      <c r="G115" s="103">
        <f>BV906</f>
        <v>898</v>
      </c>
      <c r="H115" s="103">
        <f>BV444</f>
        <v>436</v>
      </c>
      <c r="I115" s="103">
        <f>BV43</f>
        <v>35</v>
      </c>
      <c r="J115" s="103">
        <f>BV189</f>
        <v>181</v>
      </c>
      <c r="K115" s="103">
        <f>BV302</f>
        <v>294</v>
      </c>
      <c r="L115" s="103">
        <f>BV800</f>
        <v>792</v>
      </c>
      <c r="M115" s="103">
        <f>BV655</f>
        <v>647</v>
      </c>
      <c r="N115" s="103">
        <f>BV947</f>
        <v>939</v>
      </c>
      <c r="O115" s="103">
        <f>BV580</f>
        <v>572</v>
      </c>
      <c r="P115" s="103">
        <f>BV18</f>
        <v>10</v>
      </c>
      <c r="Q115" s="103">
        <f>BV417</f>
        <v>409</v>
      </c>
      <c r="R115" s="103">
        <f>BV625</f>
        <v>617</v>
      </c>
      <c r="S115" s="103">
        <f>BV1026</f>
        <v>1018</v>
      </c>
      <c r="T115" s="103">
        <f>BV468</f>
        <v>460</v>
      </c>
      <c r="U115" s="103">
        <f>BV99</f>
        <v>91</v>
      </c>
      <c r="V115" s="103">
        <f>BV383</f>
        <v>375</v>
      </c>
      <c r="W115" s="113">
        <f>BV240</f>
        <v>232</v>
      </c>
      <c r="X115" s="104">
        <f>BV734</f>
        <v>726</v>
      </c>
      <c r="Y115" s="103">
        <f>BV845</f>
        <v>837</v>
      </c>
      <c r="Z115" s="103">
        <f>BV987</f>
        <v>979</v>
      </c>
      <c r="AA115" s="103">
        <f>BV588</f>
        <v>580</v>
      </c>
      <c r="AB115" s="103">
        <f>BV122</f>
        <v>114</v>
      </c>
      <c r="AC115" s="103">
        <f>BV489</f>
        <v>481</v>
      </c>
      <c r="AD115" s="103">
        <f>BV213</f>
        <v>205</v>
      </c>
      <c r="AE115" s="103">
        <f>BV358</f>
        <v>350</v>
      </c>
      <c r="AF115" s="103">
        <f>BV888</f>
        <v>880</v>
      </c>
      <c r="AG115" s="105">
        <f>BV775</f>
        <v>767</v>
      </c>
      <c r="AH115" s="5">
        <f t="shared" si="17"/>
        <v>16400</v>
      </c>
      <c r="AI115" s="5">
        <f t="shared" si="18"/>
        <v>11201200</v>
      </c>
      <c r="AJ115" s="2">
        <f t="shared" si="16"/>
        <v>8606720000</v>
      </c>
      <c r="AL115" s="143" t="s">
        <v>227</v>
      </c>
      <c r="AM115" s="144" t="s">
        <v>322</v>
      </c>
      <c r="AN115" s="144" t="s">
        <v>165</v>
      </c>
      <c r="AO115" s="144" t="s">
        <v>385</v>
      </c>
      <c r="AP115" s="144" t="s">
        <v>105</v>
      </c>
      <c r="AQ115" s="121" t="s">
        <v>1112</v>
      </c>
      <c r="AR115" s="144" t="s">
        <v>41</v>
      </c>
      <c r="AS115" s="144" t="s">
        <v>511</v>
      </c>
      <c r="AT115" s="144" t="s">
        <v>709</v>
      </c>
      <c r="AU115" s="144" t="s">
        <v>802</v>
      </c>
      <c r="AV115" s="144" t="s">
        <v>645</v>
      </c>
      <c r="AW115" s="144" t="s">
        <v>866</v>
      </c>
      <c r="AX115" s="121" t="s">
        <v>582</v>
      </c>
      <c r="AY115" s="144" t="s">
        <v>928</v>
      </c>
      <c r="AZ115" s="144" t="s">
        <v>520</v>
      </c>
      <c r="BA115" s="144" t="s">
        <v>989</v>
      </c>
      <c r="BB115" s="144" t="s">
        <v>298</v>
      </c>
      <c r="BC115" s="121" t="s">
        <v>204</v>
      </c>
      <c r="BD115" s="144" t="s">
        <v>362</v>
      </c>
      <c r="BE115" s="144" t="s">
        <v>142</v>
      </c>
      <c r="BF115" s="144" t="s">
        <v>425</v>
      </c>
      <c r="BG115" s="144" t="s">
        <v>81</v>
      </c>
      <c r="BH115" s="144" t="s">
        <v>487</v>
      </c>
      <c r="BI115" s="121" t="s">
        <v>17</v>
      </c>
      <c r="BJ115" s="121" t="s">
        <v>810</v>
      </c>
      <c r="BK115" s="144" t="s">
        <v>716</v>
      </c>
      <c r="BL115" s="144" t="s">
        <v>873</v>
      </c>
      <c r="BM115" s="144" t="s">
        <v>653</v>
      </c>
      <c r="BN115" s="144" t="s">
        <v>935</v>
      </c>
      <c r="BO115" s="144" t="s">
        <v>590</v>
      </c>
      <c r="BP115" s="121" t="s">
        <v>997</v>
      </c>
      <c r="BQ115" s="145" t="s">
        <v>528</v>
      </c>
      <c r="BR115" s="45"/>
      <c r="BS115" s="42"/>
      <c r="BT115" s="50" t="s">
        <v>782</v>
      </c>
      <c r="BU115" s="51" t="s">
        <v>1014</v>
      </c>
      <c r="BV115" s="52">
        <f>K3+(106*K5)</f>
        <v>107</v>
      </c>
      <c r="BW115" s="42"/>
    </row>
    <row r="116" spans="1:75" x14ac:dyDescent="0.2">
      <c r="A116" s="1">
        <v>24</v>
      </c>
      <c r="B116" s="102">
        <f>BV180</f>
        <v>172</v>
      </c>
      <c r="C116" s="103">
        <f>BV323</f>
        <v>315</v>
      </c>
      <c r="D116" s="103">
        <f>BV785</f>
        <v>777</v>
      </c>
      <c r="E116" s="103">
        <f>BV674</f>
        <v>666</v>
      </c>
      <c r="F116" s="103">
        <f>BV958</f>
        <v>950</v>
      </c>
      <c r="G116" s="103">
        <f>BV557</f>
        <v>549</v>
      </c>
      <c r="H116" s="103">
        <f>BV31</f>
        <v>23</v>
      </c>
      <c r="I116" s="103">
        <f>BV400</f>
        <v>392</v>
      </c>
      <c r="J116" s="103">
        <f>BV282</f>
        <v>274</v>
      </c>
      <c r="K116" s="103">
        <f>BV137</f>
        <v>129</v>
      </c>
      <c r="L116" s="103">
        <f>BV699</f>
        <v>691</v>
      </c>
      <c r="M116" s="103">
        <f>BV812</f>
        <v>804</v>
      </c>
      <c r="N116" s="103">
        <f>BV536</f>
        <v>528</v>
      </c>
      <c r="O116" s="103">
        <f>BV935</f>
        <v>927</v>
      </c>
      <c r="P116" s="103">
        <f>BV437</f>
        <v>429</v>
      </c>
      <c r="Q116" s="103">
        <f>BV70</f>
        <v>62</v>
      </c>
      <c r="R116" s="103">
        <f>BV982</f>
        <v>974</v>
      </c>
      <c r="S116" s="103">
        <f>BV613</f>
        <v>605</v>
      </c>
      <c r="T116" s="103">
        <f>BV119</f>
        <v>111</v>
      </c>
      <c r="U116" s="103">
        <f>BV520</f>
        <v>512</v>
      </c>
      <c r="V116" s="113">
        <f>BV220</f>
        <v>212</v>
      </c>
      <c r="W116" s="103">
        <f>BV331</f>
        <v>323</v>
      </c>
      <c r="X116" s="103">
        <f>BV889</f>
        <v>881</v>
      </c>
      <c r="Y116" s="104">
        <f>BV746</f>
        <v>738</v>
      </c>
      <c r="Z116" s="103">
        <f>BV640</f>
        <v>632</v>
      </c>
      <c r="AA116" s="103">
        <f>BV1007</f>
        <v>999</v>
      </c>
      <c r="AB116" s="103">
        <f>BV477</f>
        <v>469</v>
      </c>
      <c r="AC116" s="103">
        <f>BV78</f>
        <v>70</v>
      </c>
      <c r="AD116" s="103">
        <f>BV370</f>
        <v>362</v>
      </c>
      <c r="AE116" s="103">
        <f>BV257</f>
        <v>249</v>
      </c>
      <c r="AF116" s="103">
        <f>BV723</f>
        <v>715</v>
      </c>
      <c r="AG116" s="105">
        <f>BV868</f>
        <v>860</v>
      </c>
      <c r="AH116" s="5">
        <f t="shared" si="17"/>
        <v>16400</v>
      </c>
      <c r="AI116" s="5">
        <f t="shared" si="18"/>
        <v>11201200</v>
      </c>
      <c r="AJ116" s="2">
        <f t="shared" si="16"/>
        <v>8606720000</v>
      </c>
      <c r="AL116" s="143" t="s">
        <v>213</v>
      </c>
      <c r="AM116" s="144" t="s">
        <v>307</v>
      </c>
      <c r="AN116" s="144" t="s">
        <v>151</v>
      </c>
      <c r="AO116" s="144" t="s">
        <v>370</v>
      </c>
      <c r="AP116" s="121" t="s">
        <v>90</v>
      </c>
      <c r="AQ116" s="144" t="s">
        <v>434</v>
      </c>
      <c r="AR116" s="144" t="s">
        <v>26</v>
      </c>
      <c r="AS116" s="144" t="s">
        <v>496</v>
      </c>
      <c r="AT116" s="144" t="s">
        <v>708</v>
      </c>
      <c r="AU116" s="144" t="s">
        <v>801</v>
      </c>
      <c r="AV116" s="144" t="s">
        <v>644</v>
      </c>
      <c r="AW116" s="144" t="s">
        <v>865</v>
      </c>
      <c r="AX116" s="144" t="s">
        <v>581</v>
      </c>
      <c r="AY116" s="121" t="s">
        <v>1134</v>
      </c>
      <c r="AZ116" s="144" t="s">
        <v>519</v>
      </c>
      <c r="BA116" s="144" t="s">
        <v>988</v>
      </c>
      <c r="BB116" s="121" t="s">
        <v>299</v>
      </c>
      <c r="BC116" s="144" t="s">
        <v>205</v>
      </c>
      <c r="BD116" s="144" t="s">
        <v>363</v>
      </c>
      <c r="BE116" s="144" t="s">
        <v>143</v>
      </c>
      <c r="BF116" s="144" t="s">
        <v>426</v>
      </c>
      <c r="BG116" s="144" t="s">
        <v>82</v>
      </c>
      <c r="BH116" s="121" t="s">
        <v>488</v>
      </c>
      <c r="BI116" s="144" t="s">
        <v>18</v>
      </c>
      <c r="BJ116" s="144" t="s">
        <v>825</v>
      </c>
      <c r="BK116" s="121" t="s">
        <v>730</v>
      </c>
      <c r="BL116" s="144" t="s">
        <v>887</v>
      </c>
      <c r="BM116" s="144" t="s">
        <v>668</v>
      </c>
      <c r="BN116" s="144" t="s">
        <v>950</v>
      </c>
      <c r="BO116" s="144" t="s">
        <v>605</v>
      </c>
      <c r="BP116" s="144" t="s">
        <v>1012</v>
      </c>
      <c r="BQ116" s="147" t="s">
        <v>541</v>
      </c>
      <c r="BR116" s="45"/>
      <c r="BS116" s="42"/>
      <c r="BT116" s="50" t="s">
        <v>966</v>
      </c>
      <c r="BU116" s="51" t="s">
        <v>1014</v>
      </c>
      <c r="BV116" s="52">
        <f>K3+(107*K5)</f>
        <v>108</v>
      </c>
      <c r="BW116" s="42"/>
    </row>
    <row r="117" spans="1:75" x14ac:dyDescent="0.2">
      <c r="A117" s="1">
        <v>25</v>
      </c>
      <c r="B117" s="102">
        <f>BV458</f>
        <v>450</v>
      </c>
      <c r="C117" s="103">
        <f>BV89</f>
        <v>81</v>
      </c>
      <c r="D117" s="103">
        <f>BV619</f>
        <v>611</v>
      </c>
      <c r="E117" s="103">
        <f>BV1020</f>
        <v>1012</v>
      </c>
      <c r="F117" s="103">
        <f>BV744</f>
        <v>736</v>
      </c>
      <c r="G117" s="103">
        <f>BV855</f>
        <v>847</v>
      </c>
      <c r="H117" s="103">
        <f>BV389</f>
        <v>381</v>
      </c>
      <c r="I117" s="103">
        <f>BV246</f>
        <v>238</v>
      </c>
      <c r="J117" s="103">
        <f>BV132</f>
        <v>124</v>
      </c>
      <c r="K117" s="103">
        <f>BV499</f>
        <v>491</v>
      </c>
      <c r="L117" s="103">
        <f>BV993</f>
        <v>985</v>
      </c>
      <c r="M117" s="103">
        <f>BV594</f>
        <v>586</v>
      </c>
      <c r="N117" s="103">
        <f>BV878</f>
        <v>870</v>
      </c>
      <c r="O117" s="103">
        <f>BV765</f>
        <v>757</v>
      </c>
      <c r="P117" s="103">
        <f>BV207</f>
        <v>199</v>
      </c>
      <c r="Q117" s="103">
        <f>BV352</f>
        <v>344</v>
      </c>
      <c r="R117" s="103">
        <f>BV688</f>
        <v>680</v>
      </c>
      <c r="S117" s="103">
        <f>BV831</f>
        <v>823</v>
      </c>
      <c r="T117" s="103">
        <f>BV269</f>
        <v>261</v>
      </c>
      <c r="U117" s="103">
        <f>BV158</f>
        <v>150</v>
      </c>
      <c r="V117" s="103">
        <f>BV450</f>
        <v>442</v>
      </c>
      <c r="W117" s="103">
        <f>BV49</f>
        <v>41</v>
      </c>
      <c r="X117" s="103">
        <f>BV547</f>
        <v>539</v>
      </c>
      <c r="Y117" s="103">
        <f>BV916</f>
        <v>908</v>
      </c>
      <c r="Z117" s="104">
        <f>BV806</f>
        <v>798</v>
      </c>
      <c r="AA117" s="103">
        <f>BV661</f>
        <v>653</v>
      </c>
      <c r="AB117" s="103">
        <f>BV199</f>
        <v>191</v>
      </c>
      <c r="AC117" s="113">
        <f>BV312</f>
        <v>304</v>
      </c>
      <c r="AD117" s="103">
        <f>BV12</f>
        <v>4</v>
      </c>
      <c r="AE117" s="103">
        <f>BV411</f>
        <v>403</v>
      </c>
      <c r="AF117" s="103">
        <f>BV937</f>
        <v>929</v>
      </c>
      <c r="AG117" s="105">
        <f>BV570</f>
        <v>562</v>
      </c>
      <c r="AH117" s="5">
        <f t="shared" si="17"/>
        <v>16400</v>
      </c>
      <c r="AI117" s="5">
        <f t="shared" si="18"/>
        <v>11201200</v>
      </c>
      <c r="AL117" s="143" t="s">
        <v>529</v>
      </c>
      <c r="AM117" s="144" t="s">
        <v>998</v>
      </c>
      <c r="AN117" s="144" t="s">
        <v>591</v>
      </c>
      <c r="AO117" s="121" t="s">
        <v>936</v>
      </c>
      <c r="AP117" s="144" t="s">
        <v>654</v>
      </c>
      <c r="AQ117" s="121" t="s">
        <v>874</v>
      </c>
      <c r="AR117" s="144" t="s">
        <v>717</v>
      </c>
      <c r="AS117" s="144" t="s">
        <v>811</v>
      </c>
      <c r="AT117" s="144" t="s">
        <v>16</v>
      </c>
      <c r="AU117" s="144" t="s">
        <v>486</v>
      </c>
      <c r="AV117" s="121" t="s">
        <v>80</v>
      </c>
      <c r="AW117" s="144" t="s">
        <v>424</v>
      </c>
      <c r="AX117" s="144" t="s">
        <v>51</v>
      </c>
      <c r="AY117" s="144" t="s">
        <v>361</v>
      </c>
      <c r="AZ117" s="144" t="s">
        <v>203</v>
      </c>
      <c r="BA117" s="144" t="s">
        <v>297</v>
      </c>
      <c r="BB117" s="144" t="s">
        <v>990</v>
      </c>
      <c r="BC117" s="144" t="s">
        <v>521</v>
      </c>
      <c r="BD117" s="144" t="s">
        <v>929</v>
      </c>
      <c r="BE117" s="144" t="s">
        <v>583</v>
      </c>
      <c r="BF117" s="144" t="s">
        <v>867</v>
      </c>
      <c r="BG117" s="144" t="s">
        <v>646</v>
      </c>
      <c r="BH117" s="144" t="s">
        <v>803</v>
      </c>
      <c r="BI117" s="121" t="s">
        <v>1132</v>
      </c>
      <c r="BJ117" s="144" t="s">
        <v>510</v>
      </c>
      <c r="BK117" s="144" t="s">
        <v>40</v>
      </c>
      <c r="BL117" s="144" t="s">
        <v>448</v>
      </c>
      <c r="BM117" s="144" t="s">
        <v>104</v>
      </c>
      <c r="BN117" s="144" t="s">
        <v>384</v>
      </c>
      <c r="BO117" s="144" t="s">
        <v>164</v>
      </c>
      <c r="BP117" s="121" t="s">
        <v>321</v>
      </c>
      <c r="BQ117" s="145" t="s">
        <v>226</v>
      </c>
      <c r="BR117" s="45"/>
      <c r="BS117" s="42"/>
      <c r="BT117" s="50" t="s">
        <v>32</v>
      </c>
      <c r="BU117" s="51" t="s">
        <v>1014</v>
      </c>
      <c r="BV117" s="52">
        <f>K3+(108*K5)</f>
        <v>109</v>
      </c>
      <c r="BW117" s="42"/>
    </row>
    <row r="118" spans="1:75" x14ac:dyDescent="0.2">
      <c r="A118" s="1">
        <v>26</v>
      </c>
      <c r="B118" s="102">
        <f>BV109</f>
        <v>101</v>
      </c>
      <c r="C118" s="103">
        <f>BV510</f>
        <v>502</v>
      </c>
      <c r="D118" s="103">
        <f>BV976</f>
        <v>968</v>
      </c>
      <c r="E118" s="103">
        <f>BV607</f>
        <v>599</v>
      </c>
      <c r="F118" s="103">
        <f>BV899</f>
        <v>891</v>
      </c>
      <c r="G118" s="103">
        <f>BV756</f>
        <v>748</v>
      </c>
      <c r="H118" s="103">
        <f>BV226</f>
        <v>218</v>
      </c>
      <c r="I118" s="103">
        <f>BV337</f>
        <v>329</v>
      </c>
      <c r="J118" s="103">
        <f>BV487</f>
        <v>479</v>
      </c>
      <c r="K118" s="103">
        <f>BV88</f>
        <v>80</v>
      </c>
      <c r="L118" s="103">
        <f>BV646</f>
        <v>638</v>
      </c>
      <c r="M118" s="103">
        <f>BV1013</f>
        <v>1005</v>
      </c>
      <c r="N118" s="103">
        <f>BV713</f>
        <v>705</v>
      </c>
      <c r="O118" s="103">
        <f>BV858</f>
        <v>850</v>
      </c>
      <c r="P118" s="103">
        <f>BV364</f>
        <v>356</v>
      </c>
      <c r="Q118" s="103">
        <f>BV251</f>
        <v>243</v>
      </c>
      <c r="R118" s="103">
        <f>BV779</f>
        <v>771</v>
      </c>
      <c r="S118" s="103">
        <f>BV668</f>
        <v>660</v>
      </c>
      <c r="T118" s="103">
        <f>BV170</f>
        <v>162</v>
      </c>
      <c r="U118" s="103">
        <f>BV313</f>
        <v>305</v>
      </c>
      <c r="V118" s="103">
        <f>BV37</f>
        <v>29</v>
      </c>
      <c r="W118" s="103">
        <f>BV406</f>
        <v>398</v>
      </c>
      <c r="X118" s="103">
        <f>BV968</f>
        <v>960</v>
      </c>
      <c r="Y118" s="103">
        <f>BV567</f>
        <v>559</v>
      </c>
      <c r="Z118" s="103">
        <f>BV705</f>
        <v>697</v>
      </c>
      <c r="AA118" s="104">
        <f>BV818</f>
        <v>810</v>
      </c>
      <c r="AB118" s="113">
        <f>BV292</f>
        <v>284</v>
      </c>
      <c r="AC118" s="103">
        <f>BV147</f>
        <v>139</v>
      </c>
      <c r="AD118" s="103">
        <f>BV431</f>
        <v>423</v>
      </c>
      <c r="AE118" s="103">
        <f>BV64</f>
        <v>56</v>
      </c>
      <c r="AF118" s="103">
        <f>BV526</f>
        <v>518</v>
      </c>
      <c r="AG118" s="105">
        <f>BV925</f>
        <v>917</v>
      </c>
      <c r="AH118" s="5">
        <f t="shared" si="17"/>
        <v>16400</v>
      </c>
      <c r="AI118" s="5">
        <f t="shared" si="18"/>
        <v>11201200</v>
      </c>
      <c r="AL118" s="143" t="s">
        <v>540</v>
      </c>
      <c r="AM118" s="144" t="s">
        <v>1011</v>
      </c>
      <c r="AN118" s="121" t="s">
        <v>604</v>
      </c>
      <c r="AO118" s="144" t="s">
        <v>949</v>
      </c>
      <c r="AP118" s="121" t="s">
        <v>667</v>
      </c>
      <c r="AQ118" s="144" t="s">
        <v>886</v>
      </c>
      <c r="AR118" s="144" t="s">
        <v>729</v>
      </c>
      <c r="AS118" s="144" t="s">
        <v>824</v>
      </c>
      <c r="AT118" s="144" t="s">
        <v>19</v>
      </c>
      <c r="AU118" s="144" t="s">
        <v>489</v>
      </c>
      <c r="AV118" s="144" t="s">
        <v>83</v>
      </c>
      <c r="AW118" s="121" t="s">
        <v>427</v>
      </c>
      <c r="AX118" s="144" t="s">
        <v>144</v>
      </c>
      <c r="AY118" s="121" t="s">
        <v>364</v>
      </c>
      <c r="AZ118" s="144" t="s">
        <v>206</v>
      </c>
      <c r="BA118" s="144" t="s">
        <v>300</v>
      </c>
      <c r="BB118" s="144" t="s">
        <v>987</v>
      </c>
      <c r="BC118" s="144" t="s">
        <v>518</v>
      </c>
      <c r="BD118" s="144" t="s">
        <v>926</v>
      </c>
      <c r="BE118" s="144" t="s">
        <v>580</v>
      </c>
      <c r="BF118" s="144" t="s">
        <v>864</v>
      </c>
      <c r="BG118" s="144" t="s">
        <v>643</v>
      </c>
      <c r="BH118" s="121" t="s">
        <v>800</v>
      </c>
      <c r="BI118" s="144" t="s">
        <v>707</v>
      </c>
      <c r="BJ118" s="144" t="s">
        <v>497</v>
      </c>
      <c r="BK118" s="144" t="s">
        <v>27</v>
      </c>
      <c r="BL118" s="144" t="s">
        <v>435</v>
      </c>
      <c r="BM118" s="144" t="s">
        <v>91</v>
      </c>
      <c r="BN118" s="144" t="s">
        <v>371</v>
      </c>
      <c r="BO118" s="144" t="s">
        <v>152</v>
      </c>
      <c r="BP118" s="144" t="s">
        <v>308</v>
      </c>
      <c r="BQ118" s="147" t="s">
        <v>1120</v>
      </c>
      <c r="BR118" s="45"/>
      <c r="BS118" s="42"/>
      <c r="BT118" s="50" t="s">
        <v>215</v>
      </c>
      <c r="BU118" s="51" t="s">
        <v>1014</v>
      </c>
      <c r="BV118" s="52">
        <f>K3+(109*K5)</f>
        <v>110</v>
      </c>
      <c r="BW118" s="42"/>
    </row>
    <row r="119" spans="1:75" x14ac:dyDescent="0.2">
      <c r="A119" s="1">
        <v>27</v>
      </c>
      <c r="B119" s="102">
        <f>BV577</f>
        <v>569</v>
      </c>
      <c r="C119" s="103">
        <f>BV946</f>
        <v>938</v>
      </c>
      <c r="D119" s="103">
        <f>BV420</f>
        <v>412</v>
      </c>
      <c r="E119" s="103">
        <f>BV19</f>
        <v>11</v>
      </c>
      <c r="F119" s="103">
        <f>BV303</f>
        <v>295</v>
      </c>
      <c r="G119" s="103">
        <f>BV192</f>
        <v>184</v>
      </c>
      <c r="H119" s="103">
        <f>BV654</f>
        <v>646</v>
      </c>
      <c r="I119" s="103">
        <f>BV797</f>
        <v>789</v>
      </c>
      <c r="J119" s="103">
        <f>BV907</f>
        <v>899</v>
      </c>
      <c r="K119" s="103">
        <f>BV540</f>
        <v>532</v>
      </c>
      <c r="L119" s="103">
        <f>BV42</f>
        <v>34</v>
      </c>
      <c r="M119" s="103">
        <f>BV441</f>
        <v>433</v>
      </c>
      <c r="N119" s="103">
        <f>BV165</f>
        <v>157</v>
      </c>
      <c r="O119" s="103">
        <f>BV278</f>
        <v>270</v>
      </c>
      <c r="P119" s="103">
        <f>BV840</f>
        <v>832</v>
      </c>
      <c r="Q119" s="103">
        <f>BV695</f>
        <v>687</v>
      </c>
      <c r="R119" s="103">
        <f>BV359</f>
        <v>351</v>
      </c>
      <c r="S119" s="103">
        <f>BV216</f>
        <v>208</v>
      </c>
      <c r="T119" s="103">
        <f>BV774</f>
        <v>766</v>
      </c>
      <c r="U119" s="103">
        <f>BV885</f>
        <v>877</v>
      </c>
      <c r="V119" s="103">
        <f>BV585</f>
        <v>577</v>
      </c>
      <c r="W119" s="103">
        <f>BV986</f>
        <v>978</v>
      </c>
      <c r="X119" s="103">
        <f>BV492</f>
        <v>484</v>
      </c>
      <c r="Y119" s="103">
        <f>BV123</f>
        <v>115</v>
      </c>
      <c r="Z119" s="103">
        <f>BV237</f>
        <v>229</v>
      </c>
      <c r="AA119" s="113">
        <f>BV382</f>
        <v>374</v>
      </c>
      <c r="AB119" s="104">
        <f>BV848</f>
        <v>840</v>
      </c>
      <c r="AC119" s="103">
        <f>BV735</f>
        <v>727</v>
      </c>
      <c r="AD119" s="103">
        <f>BV1027</f>
        <v>1019</v>
      </c>
      <c r="AE119" s="103">
        <f>BV628</f>
        <v>620</v>
      </c>
      <c r="AF119" s="103">
        <f>BV98</f>
        <v>90</v>
      </c>
      <c r="AG119" s="105">
        <f>BV465</f>
        <v>457</v>
      </c>
      <c r="AH119" s="5">
        <f t="shared" si="17"/>
        <v>16400</v>
      </c>
      <c r="AI119" s="5">
        <f t="shared" si="18"/>
        <v>11201200</v>
      </c>
      <c r="AJ119" s="2">
        <f t="shared" si="16"/>
        <v>8606720000</v>
      </c>
      <c r="AL119" s="143" t="s">
        <v>531</v>
      </c>
      <c r="AM119" s="121" t="s">
        <v>1000</v>
      </c>
      <c r="AN119" s="144" t="s">
        <v>593</v>
      </c>
      <c r="AO119" s="144" t="s">
        <v>938</v>
      </c>
      <c r="AP119" s="144" t="s">
        <v>656</v>
      </c>
      <c r="AQ119" s="144" t="s">
        <v>875</v>
      </c>
      <c r="AR119" s="144" t="s">
        <v>719</v>
      </c>
      <c r="AS119" s="144" t="s">
        <v>813</v>
      </c>
      <c r="AT119" s="121" t="s">
        <v>1114</v>
      </c>
      <c r="AU119" s="144" t="s">
        <v>484</v>
      </c>
      <c r="AV119" s="144" t="s">
        <v>78</v>
      </c>
      <c r="AW119" s="144" t="s">
        <v>422</v>
      </c>
      <c r="AX119" s="144" t="s">
        <v>140</v>
      </c>
      <c r="AY119" s="144" t="s">
        <v>359</v>
      </c>
      <c r="AZ119" s="144" t="s">
        <v>201</v>
      </c>
      <c r="BA119" s="144" t="s">
        <v>295</v>
      </c>
      <c r="BB119" s="144" t="s">
        <v>992</v>
      </c>
      <c r="BC119" s="144" t="s">
        <v>523</v>
      </c>
      <c r="BD119" s="144" t="s">
        <v>931</v>
      </c>
      <c r="BE119" s="121" t="s">
        <v>585</v>
      </c>
      <c r="BF119" s="144" t="s">
        <v>0</v>
      </c>
      <c r="BG119" s="121" t="s">
        <v>648</v>
      </c>
      <c r="BH119" s="144" t="s">
        <v>805</v>
      </c>
      <c r="BI119" s="144" t="s">
        <v>711</v>
      </c>
      <c r="BJ119" s="144" t="s">
        <v>508</v>
      </c>
      <c r="BK119" s="144" t="s">
        <v>38</v>
      </c>
      <c r="BL119" s="121" t="s">
        <v>446</v>
      </c>
      <c r="BM119" s="144" t="s">
        <v>102</v>
      </c>
      <c r="BN119" s="121" t="s">
        <v>382</v>
      </c>
      <c r="BO119" s="144" t="s">
        <v>162</v>
      </c>
      <c r="BP119" s="144" t="s">
        <v>319</v>
      </c>
      <c r="BQ119" s="145" t="s">
        <v>224</v>
      </c>
      <c r="BR119" s="45"/>
      <c r="BS119" s="42"/>
      <c r="BT119" s="50" t="s">
        <v>363</v>
      </c>
      <c r="BU119" s="51" t="s">
        <v>1014</v>
      </c>
      <c r="BV119" s="52">
        <f>K3+(110*K5)</f>
        <v>111</v>
      </c>
      <c r="BW119" s="42"/>
    </row>
    <row r="120" spans="1:75" x14ac:dyDescent="0.2">
      <c r="A120" s="1">
        <v>28</v>
      </c>
      <c r="B120" s="102">
        <f>BV934</f>
        <v>926</v>
      </c>
      <c r="C120" s="103">
        <f>BV533</f>
        <v>525</v>
      </c>
      <c r="D120" s="103">
        <f>BV71</f>
        <v>63</v>
      </c>
      <c r="E120" s="103">
        <f>BV440</f>
        <v>432</v>
      </c>
      <c r="F120" s="103">
        <f>BV140</f>
        <v>132</v>
      </c>
      <c r="G120" s="103">
        <f>BV283</f>
        <v>275</v>
      </c>
      <c r="H120" s="103">
        <f>BV809</f>
        <v>801</v>
      </c>
      <c r="I120" s="103">
        <f>BV698</f>
        <v>690</v>
      </c>
      <c r="J120" s="103">
        <f>BV560</f>
        <v>552</v>
      </c>
      <c r="K120" s="103">
        <f>BV959</f>
        <v>951</v>
      </c>
      <c r="L120" s="103">
        <f>BV397</f>
        <v>389</v>
      </c>
      <c r="M120" s="103">
        <f>BV30</f>
        <v>22</v>
      </c>
      <c r="N120" s="103">
        <f>BV322</f>
        <v>314</v>
      </c>
      <c r="O120" s="103">
        <f>BV177</f>
        <v>169</v>
      </c>
      <c r="P120" s="103">
        <f>BV675</f>
        <v>667</v>
      </c>
      <c r="Q120" s="103">
        <f>BV788</f>
        <v>780</v>
      </c>
      <c r="R120" s="103">
        <f>BV260</f>
        <v>252</v>
      </c>
      <c r="S120" s="103">
        <f>BV371</f>
        <v>363</v>
      </c>
      <c r="T120" s="103">
        <f>BV865</f>
        <v>857</v>
      </c>
      <c r="U120" s="103">
        <f>BV722</f>
        <v>714</v>
      </c>
      <c r="V120" s="103">
        <f>BV1006</f>
        <v>998</v>
      </c>
      <c r="W120" s="103">
        <f>BV637</f>
        <v>629</v>
      </c>
      <c r="X120" s="103">
        <f>BV79</f>
        <v>71</v>
      </c>
      <c r="Y120" s="103">
        <f>BV480</f>
        <v>472</v>
      </c>
      <c r="Z120" s="113">
        <f>BV330</f>
        <v>322</v>
      </c>
      <c r="AA120" s="103">
        <f>BV217</f>
        <v>209</v>
      </c>
      <c r="AB120" s="103">
        <f>BV747</f>
        <v>739</v>
      </c>
      <c r="AC120" s="104">
        <f>BV892</f>
        <v>884</v>
      </c>
      <c r="AD120" s="103">
        <f>BV616</f>
        <v>608</v>
      </c>
      <c r="AE120" s="103">
        <f>BV983</f>
        <v>975</v>
      </c>
      <c r="AF120" s="103">
        <f>BV517</f>
        <v>509</v>
      </c>
      <c r="AG120" s="105">
        <f>BV118</f>
        <v>110</v>
      </c>
      <c r="AH120" s="5">
        <f t="shared" si="17"/>
        <v>16400</v>
      </c>
      <c r="AI120" s="5">
        <f t="shared" si="18"/>
        <v>11201200</v>
      </c>
      <c r="AJ120" s="2">
        <f t="shared" si="16"/>
        <v>8606720000</v>
      </c>
      <c r="AL120" s="146" t="s">
        <v>1141</v>
      </c>
      <c r="AM120" s="144" t="s">
        <v>1009</v>
      </c>
      <c r="AN120" s="144" t="s">
        <v>602</v>
      </c>
      <c r="AO120" s="144" t="s">
        <v>947</v>
      </c>
      <c r="AP120" s="144" t="s">
        <v>665</v>
      </c>
      <c r="AQ120" s="144" t="s">
        <v>884</v>
      </c>
      <c r="AR120" s="144" t="s">
        <v>727</v>
      </c>
      <c r="AS120" s="144" t="s">
        <v>822</v>
      </c>
      <c r="AT120" s="144" t="s">
        <v>21</v>
      </c>
      <c r="AU120" s="121" t="s">
        <v>491</v>
      </c>
      <c r="AV120" s="144" t="s">
        <v>85</v>
      </c>
      <c r="AW120" s="144" t="s">
        <v>429</v>
      </c>
      <c r="AX120" s="144" t="s">
        <v>146</v>
      </c>
      <c r="AY120" s="144" t="s">
        <v>365</v>
      </c>
      <c r="AZ120" s="144" t="s">
        <v>208</v>
      </c>
      <c r="BA120" s="144" t="s">
        <v>302</v>
      </c>
      <c r="BB120" s="144" t="s">
        <v>985</v>
      </c>
      <c r="BC120" s="144" t="s">
        <v>516</v>
      </c>
      <c r="BD120" s="121" t="s">
        <v>924</v>
      </c>
      <c r="BE120" s="144" t="s">
        <v>578</v>
      </c>
      <c r="BF120" s="121" t="s">
        <v>862</v>
      </c>
      <c r="BG120" s="144" t="s">
        <v>641</v>
      </c>
      <c r="BH120" s="144" t="s">
        <v>798</v>
      </c>
      <c r="BI120" s="144" t="s">
        <v>705</v>
      </c>
      <c r="BJ120" s="144" t="s">
        <v>499</v>
      </c>
      <c r="BK120" s="144" t="s">
        <v>29</v>
      </c>
      <c r="BL120" s="144" t="s">
        <v>437</v>
      </c>
      <c r="BM120" s="121" t="s">
        <v>93</v>
      </c>
      <c r="BN120" s="144" t="s">
        <v>373</v>
      </c>
      <c r="BO120" s="121" t="s">
        <v>154</v>
      </c>
      <c r="BP120" s="144" t="s">
        <v>310</v>
      </c>
      <c r="BQ120" s="145" t="s">
        <v>215</v>
      </c>
      <c r="BR120" s="45"/>
      <c r="BS120" s="42"/>
      <c r="BT120" s="50" t="s">
        <v>431</v>
      </c>
      <c r="BU120" s="51" t="s">
        <v>1014</v>
      </c>
      <c r="BV120" s="52">
        <f>K3+(111*K5)</f>
        <v>112</v>
      </c>
      <c r="BW120" s="42"/>
    </row>
    <row r="121" spans="1:75" x14ac:dyDescent="0.2">
      <c r="A121" s="1">
        <v>29</v>
      </c>
      <c r="B121" s="102">
        <f>BV587</f>
        <v>579</v>
      </c>
      <c r="C121" s="103">
        <f>BV988</f>
        <v>980</v>
      </c>
      <c r="D121" s="103">
        <f>BV490</f>
        <v>482</v>
      </c>
      <c r="E121" s="103">
        <f>BV121</f>
        <v>113</v>
      </c>
      <c r="F121" s="103">
        <f>BV357</f>
        <v>349</v>
      </c>
      <c r="G121" s="103">
        <f>BV214</f>
        <v>206</v>
      </c>
      <c r="H121" s="103">
        <f>BV776</f>
        <v>768</v>
      </c>
      <c r="I121" s="103">
        <f>BV887</f>
        <v>879</v>
      </c>
      <c r="J121" s="103">
        <f>BV1025</f>
        <v>1017</v>
      </c>
      <c r="K121" s="103">
        <f>BV626</f>
        <v>618</v>
      </c>
      <c r="L121" s="103">
        <f>BV100</f>
        <v>92</v>
      </c>
      <c r="M121" s="103">
        <f>BV467</f>
        <v>459</v>
      </c>
      <c r="N121" s="103">
        <f>BV239</f>
        <v>231</v>
      </c>
      <c r="O121" s="103">
        <f>BV384</f>
        <v>376</v>
      </c>
      <c r="P121" s="103">
        <f>BV846</f>
        <v>838</v>
      </c>
      <c r="Q121" s="103">
        <f>BV733</f>
        <v>725</v>
      </c>
      <c r="R121" s="103">
        <f>BV301</f>
        <v>293</v>
      </c>
      <c r="S121" s="103">
        <f>BV190</f>
        <v>182</v>
      </c>
      <c r="T121" s="103">
        <f>BV656</f>
        <v>648</v>
      </c>
      <c r="U121" s="103">
        <f>BV799</f>
        <v>791</v>
      </c>
      <c r="V121" s="103">
        <f>BV579</f>
        <v>571</v>
      </c>
      <c r="W121" s="103">
        <f>BV948</f>
        <v>940</v>
      </c>
      <c r="X121" s="103">
        <f>BV418</f>
        <v>410</v>
      </c>
      <c r="Y121" s="103">
        <f>BV17</f>
        <v>9</v>
      </c>
      <c r="Z121" s="103">
        <f>BV167</f>
        <v>159</v>
      </c>
      <c r="AA121" s="103">
        <f>BV280</f>
        <v>272</v>
      </c>
      <c r="AB121" s="103">
        <f>BV838</f>
        <v>830</v>
      </c>
      <c r="AC121" s="103">
        <f>BV693</f>
        <v>685</v>
      </c>
      <c r="AD121" s="104">
        <f>BV905</f>
        <v>897</v>
      </c>
      <c r="AE121" s="103">
        <f>BV538</f>
        <v>530</v>
      </c>
      <c r="AF121" s="103">
        <f>BV44</f>
        <v>36</v>
      </c>
      <c r="AG121" s="115">
        <f>BV443</f>
        <v>435</v>
      </c>
      <c r="AH121" s="5">
        <f t="shared" si="17"/>
        <v>16400</v>
      </c>
      <c r="AI121" s="5">
        <f t="shared" si="18"/>
        <v>11201200</v>
      </c>
      <c r="AJ121" s="2">
        <f t="shared" si="16"/>
        <v>8606720000</v>
      </c>
      <c r="AL121" s="143" t="s">
        <v>2</v>
      </c>
      <c r="AM121" s="121" t="s">
        <v>1002</v>
      </c>
      <c r="AN121" s="144" t="s">
        <v>595</v>
      </c>
      <c r="AO121" s="144" t="s">
        <v>940</v>
      </c>
      <c r="AP121" s="144" t="s">
        <v>658</v>
      </c>
      <c r="AQ121" s="144" t="s">
        <v>877</v>
      </c>
      <c r="AR121" s="144" t="s">
        <v>721</v>
      </c>
      <c r="AS121" s="121" t="s">
        <v>815</v>
      </c>
      <c r="AT121" s="121" t="s">
        <v>13</v>
      </c>
      <c r="AU121" s="144" t="s">
        <v>482</v>
      </c>
      <c r="AV121" s="144" t="s">
        <v>76</v>
      </c>
      <c r="AW121" s="144" t="s">
        <v>420</v>
      </c>
      <c r="AX121" s="144" t="s">
        <v>138</v>
      </c>
      <c r="AY121" s="144" t="s">
        <v>357</v>
      </c>
      <c r="AZ121" s="121" t="s">
        <v>1016</v>
      </c>
      <c r="BA121" s="144" t="s">
        <v>293</v>
      </c>
      <c r="BB121" s="144" t="s">
        <v>994</v>
      </c>
      <c r="BC121" s="144" t="s">
        <v>525</v>
      </c>
      <c r="BD121" s="144" t="s">
        <v>933</v>
      </c>
      <c r="BE121" s="144" t="s">
        <v>587</v>
      </c>
      <c r="BF121" s="144" t="s">
        <v>870</v>
      </c>
      <c r="BG121" s="121" t="s">
        <v>650</v>
      </c>
      <c r="BH121" s="144" t="s">
        <v>807</v>
      </c>
      <c r="BI121" s="144" t="s">
        <v>713</v>
      </c>
      <c r="BJ121" s="144" t="s">
        <v>506</v>
      </c>
      <c r="BK121" s="144" t="s">
        <v>36</v>
      </c>
      <c r="BL121" s="144" t="s">
        <v>444</v>
      </c>
      <c r="BM121" s="144" t="s">
        <v>100</v>
      </c>
      <c r="BN121" s="121" t="s">
        <v>1137</v>
      </c>
      <c r="BO121" s="144" t="s">
        <v>160</v>
      </c>
      <c r="BP121" s="144" t="s">
        <v>317</v>
      </c>
      <c r="BQ121" s="145" t="s">
        <v>222</v>
      </c>
      <c r="BR121" s="45"/>
      <c r="BS121" s="42"/>
      <c r="BT121" s="50" t="s">
        <v>940</v>
      </c>
      <c r="BU121" s="51" t="s">
        <v>1014</v>
      </c>
      <c r="BV121" s="52">
        <f>K3+(112*K5)</f>
        <v>113</v>
      </c>
      <c r="BW121" s="42"/>
    </row>
    <row r="122" spans="1:75" x14ac:dyDescent="0.2">
      <c r="A122" s="1">
        <v>30</v>
      </c>
      <c r="B122" s="102">
        <f>BV1008</f>
        <v>1000</v>
      </c>
      <c r="C122" s="103">
        <f>BV639</f>
        <v>631</v>
      </c>
      <c r="D122" s="103">
        <f>BV77</f>
        <v>69</v>
      </c>
      <c r="E122" s="103">
        <f>BV478</f>
        <v>470</v>
      </c>
      <c r="F122" s="103">
        <f>BV258</f>
        <v>250</v>
      </c>
      <c r="G122" s="103">
        <f>BV369</f>
        <v>361</v>
      </c>
      <c r="H122" s="103">
        <f>BV867</f>
        <v>859</v>
      </c>
      <c r="I122" s="103">
        <f>BV724</f>
        <v>716</v>
      </c>
      <c r="J122" s="103">
        <f>BV614</f>
        <v>606</v>
      </c>
      <c r="K122" s="103">
        <f>BV981</f>
        <v>973</v>
      </c>
      <c r="L122" s="103">
        <f>BV519</f>
        <v>511</v>
      </c>
      <c r="M122" s="103">
        <f>BV120</f>
        <v>112</v>
      </c>
      <c r="N122" s="103">
        <f>BV332</f>
        <v>324</v>
      </c>
      <c r="O122" s="103">
        <f>BV219</f>
        <v>211</v>
      </c>
      <c r="P122" s="103">
        <f>BV745</f>
        <v>737</v>
      </c>
      <c r="Q122" s="103">
        <f>BV890</f>
        <v>882</v>
      </c>
      <c r="R122" s="103">
        <f>BV138</f>
        <v>130</v>
      </c>
      <c r="S122" s="103">
        <f>BV281</f>
        <v>273</v>
      </c>
      <c r="T122" s="103">
        <f>BV811</f>
        <v>803</v>
      </c>
      <c r="U122" s="103">
        <f>BV700</f>
        <v>692</v>
      </c>
      <c r="V122" s="103">
        <f>BV936</f>
        <v>928</v>
      </c>
      <c r="W122" s="103">
        <f>BV535</f>
        <v>527</v>
      </c>
      <c r="X122" s="103">
        <f>BV69</f>
        <v>61</v>
      </c>
      <c r="Y122" s="103">
        <f>BV438</f>
        <v>430</v>
      </c>
      <c r="Z122" s="103">
        <f>BV324</f>
        <v>316</v>
      </c>
      <c r="AA122" s="103">
        <f>BV179</f>
        <v>171</v>
      </c>
      <c r="AB122" s="103">
        <f>BV673</f>
        <v>665</v>
      </c>
      <c r="AC122" s="103">
        <f>BV786</f>
        <v>778</v>
      </c>
      <c r="AD122" s="103">
        <f>BV558</f>
        <v>550</v>
      </c>
      <c r="AE122" s="104">
        <f>BV957</f>
        <v>949</v>
      </c>
      <c r="AF122" s="113">
        <f>BV399</f>
        <v>391</v>
      </c>
      <c r="AG122" s="105">
        <f>BV32</f>
        <v>24</v>
      </c>
      <c r="AH122" s="5">
        <f t="shared" si="17"/>
        <v>16400</v>
      </c>
      <c r="AI122" s="5">
        <f t="shared" si="18"/>
        <v>11201200</v>
      </c>
      <c r="AJ122" s="2">
        <f t="shared" si="16"/>
        <v>8606720000</v>
      </c>
      <c r="AL122" s="146" t="s">
        <v>537</v>
      </c>
      <c r="AM122" s="144" t="s">
        <v>1007</v>
      </c>
      <c r="AN122" s="144" t="s">
        <v>600</v>
      </c>
      <c r="AO122" s="144" t="s">
        <v>945</v>
      </c>
      <c r="AP122" s="144" t="s">
        <v>663</v>
      </c>
      <c r="AQ122" s="144" t="s">
        <v>882</v>
      </c>
      <c r="AR122" s="121" t="s">
        <v>379</v>
      </c>
      <c r="AS122" s="144" t="s">
        <v>820</v>
      </c>
      <c r="AT122" s="144" t="s">
        <v>23</v>
      </c>
      <c r="AU122" s="121" t="s">
        <v>493</v>
      </c>
      <c r="AV122" s="144" t="s">
        <v>87</v>
      </c>
      <c r="AW122" s="144" t="s">
        <v>431</v>
      </c>
      <c r="AX122" s="144" t="s">
        <v>148</v>
      </c>
      <c r="AY122" s="144" t="s">
        <v>367</v>
      </c>
      <c r="AZ122" s="144" t="s">
        <v>210</v>
      </c>
      <c r="BA122" s="121" t="s">
        <v>304</v>
      </c>
      <c r="BB122" s="144" t="s">
        <v>983</v>
      </c>
      <c r="BC122" s="144" t="s">
        <v>514</v>
      </c>
      <c r="BD122" s="144" t="s">
        <v>922</v>
      </c>
      <c r="BE122" s="144" t="s">
        <v>576</v>
      </c>
      <c r="BF122" s="121" t="s">
        <v>1135</v>
      </c>
      <c r="BG122" s="144" t="s">
        <v>639</v>
      </c>
      <c r="BH122" s="144" t="s">
        <v>796</v>
      </c>
      <c r="BI122" s="144" t="s">
        <v>703</v>
      </c>
      <c r="BJ122" s="144" t="s">
        <v>501</v>
      </c>
      <c r="BK122" s="144" t="s">
        <v>31</v>
      </c>
      <c r="BL122" s="144" t="s">
        <v>439</v>
      </c>
      <c r="BM122" s="144" t="s">
        <v>95</v>
      </c>
      <c r="BN122" s="144" t="s">
        <v>375</v>
      </c>
      <c r="BO122" s="121" t="s">
        <v>156</v>
      </c>
      <c r="BP122" s="144" t="s">
        <v>312</v>
      </c>
      <c r="BQ122" s="145" t="s">
        <v>217</v>
      </c>
      <c r="BR122" s="45"/>
      <c r="BS122" s="42"/>
      <c r="BT122" s="50" t="s">
        <v>873</v>
      </c>
      <c r="BU122" s="51" t="s">
        <v>1014</v>
      </c>
      <c r="BV122" s="52">
        <f>K3+(113*K5)</f>
        <v>114</v>
      </c>
      <c r="BW122" s="42"/>
    </row>
    <row r="123" spans="1:75" x14ac:dyDescent="0.2">
      <c r="A123" s="1">
        <v>31</v>
      </c>
      <c r="B123" s="102">
        <f>BV452</f>
        <v>444</v>
      </c>
      <c r="C123" s="103">
        <f>BV51</f>
        <v>43</v>
      </c>
      <c r="D123" s="103">
        <f>BV545</f>
        <v>537</v>
      </c>
      <c r="E123" s="103">
        <f>BV914</f>
        <v>906</v>
      </c>
      <c r="F123" s="103">
        <f>BV686</f>
        <v>678</v>
      </c>
      <c r="G123" s="103">
        <f>BV829</f>
        <v>821</v>
      </c>
      <c r="H123" s="103">
        <f>BV271</f>
        <v>263</v>
      </c>
      <c r="I123" s="103">
        <f>BV160</f>
        <v>152</v>
      </c>
      <c r="J123" s="103">
        <f>BV10</f>
        <v>2</v>
      </c>
      <c r="K123" s="103">
        <f>BV409</f>
        <v>401</v>
      </c>
      <c r="L123" s="103">
        <f>BV939</f>
        <v>931</v>
      </c>
      <c r="M123" s="103">
        <f>BV572</f>
        <v>564</v>
      </c>
      <c r="N123" s="103">
        <f>BV808</f>
        <v>800</v>
      </c>
      <c r="O123" s="103">
        <f>BV663</f>
        <v>655</v>
      </c>
      <c r="P123" s="103">
        <f>BV197</f>
        <v>189</v>
      </c>
      <c r="Q123" s="103">
        <f>BV310</f>
        <v>302</v>
      </c>
      <c r="R123" s="103">
        <f>BV742</f>
        <v>734</v>
      </c>
      <c r="S123" s="103">
        <f>BV853</f>
        <v>845</v>
      </c>
      <c r="T123" s="103">
        <f>BV391</f>
        <v>383</v>
      </c>
      <c r="U123" s="103">
        <f>BV248</f>
        <v>240</v>
      </c>
      <c r="V123" s="103">
        <f>BV460</f>
        <v>452</v>
      </c>
      <c r="W123" s="103">
        <f>BV91</f>
        <v>83</v>
      </c>
      <c r="X123" s="103">
        <f>BV617</f>
        <v>609</v>
      </c>
      <c r="Y123" s="103">
        <f>BV1018</f>
        <v>1010</v>
      </c>
      <c r="Z123" s="103">
        <f>BV880</f>
        <v>872</v>
      </c>
      <c r="AA123" s="103">
        <f>BV767</f>
        <v>759</v>
      </c>
      <c r="AB123" s="103">
        <f>BV205</f>
        <v>197</v>
      </c>
      <c r="AC123" s="103">
        <f>BV350</f>
        <v>342</v>
      </c>
      <c r="AD123" s="103">
        <f>BV130</f>
        <v>122</v>
      </c>
      <c r="AE123" s="113">
        <f>BV497</f>
        <v>489</v>
      </c>
      <c r="AF123" s="104">
        <f>BV995</f>
        <v>987</v>
      </c>
      <c r="AG123" s="105">
        <f>BV596</f>
        <v>588</v>
      </c>
      <c r="AH123" s="5">
        <f t="shared" si="17"/>
        <v>16400</v>
      </c>
      <c r="AI123" s="5">
        <f t="shared" si="18"/>
        <v>11201200</v>
      </c>
      <c r="AL123" s="143" t="s">
        <v>534</v>
      </c>
      <c r="AM123" s="144" t="s">
        <v>1004</v>
      </c>
      <c r="AN123" s="144" t="s">
        <v>597</v>
      </c>
      <c r="AO123" s="121" t="s">
        <v>1136</v>
      </c>
      <c r="AP123" s="144" t="s">
        <v>660</v>
      </c>
      <c r="AQ123" s="144" t="s">
        <v>879</v>
      </c>
      <c r="AR123" s="144" t="s">
        <v>723</v>
      </c>
      <c r="AS123" s="144" t="s">
        <v>817</v>
      </c>
      <c r="AT123" s="144" t="s">
        <v>11</v>
      </c>
      <c r="AU123" s="144" t="s">
        <v>480</v>
      </c>
      <c r="AV123" s="121" t="s">
        <v>74</v>
      </c>
      <c r="AW123" s="144" t="s">
        <v>418</v>
      </c>
      <c r="AX123" s="144" t="s">
        <v>136</v>
      </c>
      <c r="AY123" s="144" t="s">
        <v>355</v>
      </c>
      <c r="AZ123" s="144" t="s">
        <v>197</v>
      </c>
      <c r="BA123" s="144" t="s">
        <v>291</v>
      </c>
      <c r="BB123" s="144" t="s">
        <v>996</v>
      </c>
      <c r="BC123" s="121" t="s">
        <v>527</v>
      </c>
      <c r="BD123" s="144" t="s">
        <v>934</v>
      </c>
      <c r="BE123" s="144" t="s">
        <v>589</v>
      </c>
      <c r="BF123" s="144" t="s">
        <v>872</v>
      </c>
      <c r="BG123" s="144" t="s">
        <v>652</v>
      </c>
      <c r="BH123" s="144" t="s">
        <v>809</v>
      </c>
      <c r="BI123" s="121" t="s">
        <v>715</v>
      </c>
      <c r="BJ123" s="121" t="s">
        <v>504</v>
      </c>
      <c r="BK123" s="144" t="s">
        <v>34</v>
      </c>
      <c r="BL123" s="144" t="s">
        <v>442</v>
      </c>
      <c r="BM123" s="144" t="s">
        <v>98</v>
      </c>
      <c r="BN123" s="144" t="s">
        <v>378</v>
      </c>
      <c r="BO123" s="144" t="s">
        <v>158</v>
      </c>
      <c r="BP123" s="121" t="s">
        <v>315</v>
      </c>
      <c r="BQ123" s="145" t="s">
        <v>220</v>
      </c>
      <c r="BR123" s="45"/>
      <c r="BS123" s="42"/>
      <c r="BT123" s="50" t="s">
        <v>711</v>
      </c>
      <c r="BU123" s="51" t="s">
        <v>1014</v>
      </c>
      <c r="BV123" s="52">
        <f>K3+(114*K5)</f>
        <v>115</v>
      </c>
      <c r="BW123" s="42"/>
    </row>
    <row r="124" spans="1:75" ht="13.5" thickBot="1" x14ac:dyDescent="0.25">
      <c r="A124" s="1">
        <v>32</v>
      </c>
      <c r="B124" s="109">
        <f>BV39</f>
        <v>31</v>
      </c>
      <c r="C124" s="107">
        <f>BV408</f>
        <v>400</v>
      </c>
      <c r="D124" s="107">
        <f>BV966</f>
        <v>958</v>
      </c>
      <c r="E124" s="107">
        <f>BV565</f>
        <v>557</v>
      </c>
      <c r="F124" s="107">
        <f>BV777</f>
        <v>769</v>
      </c>
      <c r="G124" s="107">
        <f>BV666</f>
        <v>658</v>
      </c>
      <c r="H124" s="107">
        <f>BV172</f>
        <v>164</v>
      </c>
      <c r="I124" s="107">
        <f>BV315</f>
        <v>307</v>
      </c>
      <c r="J124" s="107">
        <f>BV429</f>
        <v>421</v>
      </c>
      <c r="K124" s="107">
        <f>BV62</f>
        <v>54</v>
      </c>
      <c r="L124" s="107">
        <f>BV528</f>
        <v>520</v>
      </c>
      <c r="M124" s="107">
        <f>BV927</f>
        <v>919</v>
      </c>
      <c r="N124" s="107">
        <f>BV707</f>
        <v>699</v>
      </c>
      <c r="O124" s="107">
        <f>BV820</f>
        <v>812</v>
      </c>
      <c r="P124" s="107">
        <f>BV290</f>
        <v>282</v>
      </c>
      <c r="Q124" s="107">
        <f>BV145</f>
        <v>137</v>
      </c>
      <c r="R124" s="107">
        <f>BV897</f>
        <v>889</v>
      </c>
      <c r="S124" s="107">
        <f>BV754</f>
        <v>746</v>
      </c>
      <c r="T124" s="107">
        <f>BV228</f>
        <v>220</v>
      </c>
      <c r="U124" s="107">
        <f>BV339</f>
        <v>331</v>
      </c>
      <c r="V124" s="107">
        <f>BV111</f>
        <v>103</v>
      </c>
      <c r="W124" s="107">
        <f>BV512</f>
        <v>504</v>
      </c>
      <c r="X124" s="107">
        <f>BV974</f>
        <v>966</v>
      </c>
      <c r="Y124" s="107">
        <f>BV605</f>
        <v>597</v>
      </c>
      <c r="Z124" s="107">
        <f>BV715</f>
        <v>707</v>
      </c>
      <c r="AA124" s="107">
        <f>BV860</f>
        <v>852</v>
      </c>
      <c r="AB124" s="107">
        <f>BV362</f>
        <v>354</v>
      </c>
      <c r="AC124" s="107">
        <f>BV249</f>
        <v>241</v>
      </c>
      <c r="AD124" s="116">
        <f>BV485</f>
        <v>477</v>
      </c>
      <c r="AE124" s="107">
        <f>BV86</f>
        <v>78</v>
      </c>
      <c r="AF124" s="107">
        <f>BV648</f>
        <v>640</v>
      </c>
      <c r="AG124" s="111">
        <f>BV1015</f>
        <v>1007</v>
      </c>
      <c r="AH124" s="5">
        <f t="shared" si="17"/>
        <v>16400</v>
      </c>
      <c r="AI124" s="5">
        <f t="shared" si="18"/>
        <v>11201200</v>
      </c>
      <c r="AL124" s="148" t="s">
        <v>535</v>
      </c>
      <c r="AM124" s="149" t="s">
        <v>1005</v>
      </c>
      <c r="AN124" s="150" t="s">
        <v>598</v>
      </c>
      <c r="AO124" s="149" t="s">
        <v>943</v>
      </c>
      <c r="AP124" s="149" t="s">
        <v>661</v>
      </c>
      <c r="AQ124" s="149" t="s">
        <v>880</v>
      </c>
      <c r="AR124" s="149" t="s">
        <v>724</v>
      </c>
      <c r="AS124" s="149" t="s">
        <v>818</v>
      </c>
      <c r="AT124" s="149" t="s">
        <v>25</v>
      </c>
      <c r="AU124" s="149" t="s">
        <v>495</v>
      </c>
      <c r="AV124" s="149" t="s">
        <v>89</v>
      </c>
      <c r="AW124" s="150" t="s">
        <v>1122</v>
      </c>
      <c r="AX124" s="149" t="s">
        <v>150</v>
      </c>
      <c r="AY124" s="149" t="s">
        <v>369</v>
      </c>
      <c r="AZ124" s="149" t="s">
        <v>212</v>
      </c>
      <c r="BA124" s="149" t="s">
        <v>306</v>
      </c>
      <c r="BB124" s="150" t="s">
        <v>981</v>
      </c>
      <c r="BC124" s="149" t="s">
        <v>512</v>
      </c>
      <c r="BD124" s="149" t="s">
        <v>920</v>
      </c>
      <c r="BE124" s="149" t="s">
        <v>574</v>
      </c>
      <c r="BF124" s="149" t="s">
        <v>858</v>
      </c>
      <c r="BG124" s="149" t="s">
        <v>637</v>
      </c>
      <c r="BH124" s="150" t="s">
        <v>794</v>
      </c>
      <c r="BI124" s="149" t="s">
        <v>701</v>
      </c>
      <c r="BJ124" s="149" t="s">
        <v>503</v>
      </c>
      <c r="BK124" s="150" t="s">
        <v>33</v>
      </c>
      <c r="BL124" s="149" t="s">
        <v>441</v>
      </c>
      <c r="BM124" s="149" t="s">
        <v>97</v>
      </c>
      <c r="BN124" s="149" t="s">
        <v>377</v>
      </c>
      <c r="BO124" s="149" t="s">
        <v>157</v>
      </c>
      <c r="BP124" s="149" t="s">
        <v>314</v>
      </c>
      <c r="BQ124" s="151" t="s">
        <v>219</v>
      </c>
      <c r="BR124" s="45"/>
      <c r="BS124" s="42"/>
      <c r="BT124" s="50" t="s">
        <v>526</v>
      </c>
      <c r="BU124" s="51" t="s">
        <v>1014</v>
      </c>
      <c r="BV124" s="52">
        <f>K3+(115*K5)</f>
        <v>116</v>
      </c>
      <c r="BW124" s="42"/>
    </row>
    <row r="125" spans="1:75" x14ac:dyDescent="0.2">
      <c r="A125" s="3" t="s">
        <v>0</v>
      </c>
      <c r="B125" s="5">
        <f>SUM(B93:B124)</f>
        <v>16400</v>
      </c>
      <c r="C125" s="5">
        <f t="shared" ref="C125:AG125" si="19">SUM(C93:C124)</f>
        <v>16400</v>
      </c>
      <c r="D125" s="5">
        <f t="shared" si="19"/>
        <v>16400</v>
      </c>
      <c r="E125" s="5">
        <f t="shared" si="19"/>
        <v>16400</v>
      </c>
      <c r="F125" s="5">
        <f t="shared" si="19"/>
        <v>16400</v>
      </c>
      <c r="G125" s="5">
        <f t="shared" si="19"/>
        <v>16400</v>
      </c>
      <c r="H125" s="5">
        <f t="shared" si="19"/>
        <v>16400</v>
      </c>
      <c r="I125" s="5">
        <f t="shared" si="19"/>
        <v>16400</v>
      </c>
      <c r="J125" s="5">
        <f t="shared" si="19"/>
        <v>16400</v>
      </c>
      <c r="K125" s="5">
        <f t="shared" si="19"/>
        <v>16400</v>
      </c>
      <c r="L125" s="5">
        <f t="shared" si="19"/>
        <v>16400</v>
      </c>
      <c r="M125" s="5">
        <f t="shared" si="19"/>
        <v>16400</v>
      </c>
      <c r="N125" s="5">
        <f t="shared" si="19"/>
        <v>16400</v>
      </c>
      <c r="O125" s="5">
        <f t="shared" si="19"/>
        <v>16400</v>
      </c>
      <c r="P125" s="5">
        <f t="shared" si="19"/>
        <v>16400</v>
      </c>
      <c r="Q125" s="5">
        <f t="shared" si="19"/>
        <v>16400</v>
      </c>
      <c r="R125" s="5">
        <f t="shared" si="19"/>
        <v>16400</v>
      </c>
      <c r="S125" s="5">
        <f t="shared" si="19"/>
        <v>16400</v>
      </c>
      <c r="T125" s="5">
        <f t="shared" si="19"/>
        <v>16400</v>
      </c>
      <c r="U125" s="5">
        <f t="shared" si="19"/>
        <v>16400</v>
      </c>
      <c r="V125" s="5">
        <f t="shared" si="19"/>
        <v>16400</v>
      </c>
      <c r="W125" s="5">
        <f t="shared" si="19"/>
        <v>16400</v>
      </c>
      <c r="X125" s="5">
        <f t="shared" si="19"/>
        <v>16400</v>
      </c>
      <c r="Y125" s="5">
        <f t="shared" si="19"/>
        <v>16400</v>
      </c>
      <c r="Z125" s="5">
        <f t="shared" si="19"/>
        <v>16400</v>
      </c>
      <c r="AA125" s="5">
        <f t="shared" si="19"/>
        <v>16400</v>
      </c>
      <c r="AB125" s="5">
        <f t="shared" si="19"/>
        <v>16400</v>
      </c>
      <c r="AC125" s="5">
        <f t="shared" si="19"/>
        <v>16400</v>
      </c>
      <c r="AD125" s="5">
        <f t="shared" si="19"/>
        <v>16400</v>
      </c>
      <c r="AE125" s="5">
        <f t="shared" si="19"/>
        <v>16400</v>
      </c>
      <c r="AF125" s="5">
        <f t="shared" si="19"/>
        <v>16400</v>
      </c>
      <c r="AG125" s="5">
        <f t="shared" si="19"/>
        <v>16400</v>
      </c>
      <c r="AH125" s="5"/>
      <c r="AI125" s="5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  <c r="AV125" s="136"/>
      <c r="AW125" s="136"/>
      <c r="AX125" s="136"/>
      <c r="AY125" s="136"/>
      <c r="AZ125" s="136"/>
      <c r="BA125" s="136"/>
      <c r="BB125" s="136"/>
      <c r="BC125" s="136"/>
      <c r="BD125" s="136"/>
      <c r="BE125" s="136"/>
      <c r="BF125" s="136"/>
      <c r="BG125" s="136"/>
      <c r="BH125" s="136"/>
      <c r="BI125" s="136"/>
      <c r="BJ125" s="136"/>
      <c r="BK125" s="136"/>
      <c r="BL125" s="136"/>
      <c r="BM125" s="136"/>
      <c r="BN125" s="136"/>
      <c r="BO125" s="136"/>
      <c r="BP125" s="136"/>
      <c r="BQ125" s="136"/>
      <c r="BR125" s="45"/>
      <c r="BS125" s="42"/>
      <c r="BT125" s="50" t="s">
        <v>459</v>
      </c>
      <c r="BU125" s="51" t="s">
        <v>1014</v>
      </c>
      <c r="BV125" s="52">
        <f>K3+(116*K5)</f>
        <v>117</v>
      </c>
      <c r="BW125" s="42"/>
    </row>
    <row r="126" spans="1:75" x14ac:dyDescent="0.2">
      <c r="A126" s="3" t="s">
        <v>1</v>
      </c>
      <c r="B126" s="5">
        <f>SUMSQ(B93:B124)</f>
        <v>11201200</v>
      </c>
      <c r="C126" s="5">
        <f t="shared" ref="C126:AG126" si="20">SUMSQ(C93:C124)</f>
        <v>11201200</v>
      </c>
      <c r="D126" s="5">
        <f t="shared" si="20"/>
        <v>11201200</v>
      </c>
      <c r="E126" s="5">
        <f t="shared" si="20"/>
        <v>11201200</v>
      </c>
      <c r="F126" s="5">
        <f t="shared" si="20"/>
        <v>11201200</v>
      </c>
      <c r="G126" s="5">
        <f t="shared" si="20"/>
        <v>11201200</v>
      </c>
      <c r="H126" s="5">
        <f t="shared" si="20"/>
        <v>11201200</v>
      </c>
      <c r="I126" s="5">
        <f t="shared" si="20"/>
        <v>11201200</v>
      </c>
      <c r="J126" s="5">
        <f t="shared" si="20"/>
        <v>11201200</v>
      </c>
      <c r="K126" s="5">
        <f t="shared" si="20"/>
        <v>11201200</v>
      </c>
      <c r="L126" s="5">
        <f t="shared" si="20"/>
        <v>11201200</v>
      </c>
      <c r="M126" s="5">
        <f t="shared" si="20"/>
        <v>11201200</v>
      </c>
      <c r="N126" s="5">
        <f t="shared" si="20"/>
        <v>11201200</v>
      </c>
      <c r="O126" s="5">
        <f t="shared" si="20"/>
        <v>11201200</v>
      </c>
      <c r="P126" s="5">
        <f t="shared" si="20"/>
        <v>11201200</v>
      </c>
      <c r="Q126" s="5">
        <f t="shared" si="20"/>
        <v>11201200</v>
      </c>
      <c r="R126" s="5">
        <f t="shared" si="20"/>
        <v>11201200</v>
      </c>
      <c r="S126" s="5">
        <f t="shared" si="20"/>
        <v>11201200</v>
      </c>
      <c r="T126" s="5">
        <f t="shared" si="20"/>
        <v>11201200</v>
      </c>
      <c r="U126" s="5">
        <f t="shared" si="20"/>
        <v>11201200</v>
      </c>
      <c r="V126" s="5">
        <f t="shared" si="20"/>
        <v>11201200</v>
      </c>
      <c r="W126" s="5">
        <f t="shared" si="20"/>
        <v>11201200</v>
      </c>
      <c r="X126" s="5">
        <f t="shared" si="20"/>
        <v>11201200</v>
      </c>
      <c r="Y126" s="5">
        <f t="shared" si="20"/>
        <v>11201200</v>
      </c>
      <c r="Z126" s="5">
        <f t="shared" si="20"/>
        <v>11201200</v>
      </c>
      <c r="AA126" s="5">
        <f t="shared" si="20"/>
        <v>11201200</v>
      </c>
      <c r="AB126" s="5">
        <f t="shared" si="20"/>
        <v>11201200</v>
      </c>
      <c r="AC126" s="5">
        <f t="shared" si="20"/>
        <v>11201200</v>
      </c>
      <c r="AD126" s="5">
        <f t="shared" si="20"/>
        <v>11201200</v>
      </c>
      <c r="AE126" s="5">
        <f t="shared" si="20"/>
        <v>11201200</v>
      </c>
      <c r="AF126" s="5">
        <f t="shared" si="20"/>
        <v>11201200</v>
      </c>
      <c r="AG126" s="5">
        <f t="shared" si="20"/>
        <v>11201200</v>
      </c>
      <c r="AH126" s="5"/>
      <c r="AI126" s="5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36"/>
      <c r="BC126" s="136"/>
      <c r="BD126" s="136"/>
      <c r="BE126" s="136"/>
      <c r="BF126" s="136"/>
      <c r="BG126" s="136"/>
      <c r="BH126" s="136"/>
      <c r="BI126" s="136"/>
      <c r="BJ126" s="136"/>
      <c r="BK126" s="136"/>
      <c r="BL126" s="136"/>
      <c r="BM126" s="136"/>
      <c r="BN126" s="136"/>
      <c r="BO126" s="136"/>
      <c r="BP126" s="136"/>
      <c r="BQ126" s="136"/>
      <c r="BR126" s="45"/>
      <c r="BS126" s="42"/>
      <c r="BT126" s="50" t="s">
        <v>272</v>
      </c>
      <c r="BU126" s="51" t="s">
        <v>1014</v>
      </c>
      <c r="BV126" s="52">
        <f>K3+(117*K5)</f>
        <v>118</v>
      </c>
      <c r="BW126" s="42"/>
    </row>
    <row r="127" spans="1:75" x14ac:dyDescent="0.2">
      <c r="A127" s="3"/>
      <c r="AH127" s="5"/>
      <c r="AI127" s="5"/>
      <c r="AK127" s="79" t="s">
        <v>1148</v>
      </c>
      <c r="AL127" s="137" t="s">
        <v>972</v>
      </c>
      <c r="AM127" s="137" t="s">
        <v>566</v>
      </c>
      <c r="AN127" s="137" t="s">
        <v>909</v>
      </c>
      <c r="AO127" s="137" t="s">
        <v>631</v>
      </c>
      <c r="AP127" s="137" t="s">
        <v>845</v>
      </c>
      <c r="AQ127" s="137" t="s">
        <v>697</v>
      </c>
      <c r="AR127" s="137" t="s">
        <v>779</v>
      </c>
      <c r="AS127" s="137" t="s">
        <v>761</v>
      </c>
      <c r="AT127" s="137" t="s">
        <v>770</v>
      </c>
      <c r="AU127" s="137" t="s">
        <v>738</v>
      </c>
      <c r="AV127" s="137" t="s">
        <v>836</v>
      </c>
      <c r="AW127" s="137" t="s">
        <v>674</v>
      </c>
      <c r="AX127" s="137" t="s">
        <v>900</v>
      </c>
      <c r="AY127" s="137" t="s">
        <v>609</v>
      </c>
      <c r="AZ127" s="137" t="s">
        <v>963</v>
      </c>
      <c r="BA127" s="137" t="s">
        <v>543</v>
      </c>
      <c r="BB127" s="137" t="s">
        <v>292</v>
      </c>
      <c r="BC127" s="137" t="s">
        <v>211</v>
      </c>
      <c r="BD127" s="137" t="s">
        <v>358</v>
      </c>
      <c r="BE127" s="137" t="s">
        <v>147</v>
      </c>
      <c r="BF127" s="137" t="s">
        <v>423</v>
      </c>
      <c r="BG127" s="137" t="s">
        <v>84</v>
      </c>
      <c r="BH127" s="137" t="s">
        <v>487</v>
      </c>
      <c r="BI127" s="137" t="s">
        <v>18</v>
      </c>
      <c r="BJ127" s="137" t="s">
        <v>510</v>
      </c>
      <c r="BK127" s="137" t="s">
        <v>27</v>
      </c>
      <c r="BL127" s="128" t="s">
        <v>446</v>
      </c>
      <c r="BM127" s="138" t="s">
        <v>93</v>
      </c>
      <c r="BN127" s="121" t="s">
        <v>1137</v>
      </c>
      <c r="BO127" s="121" t="s">
        <v>156</v>
      </c>
      <c r="BP127" s="121" t="s">
        <v>315</v>
      </c>
      <c r="BQ127" s="121" t="s">
        <v>219</v>
      </c>
      <c r="BS127" s="42"/>
      <c r="BT127" s="50" t="s">
        <v>188</v>
      </c>
      <c r="BU127" s="51" t="s">
        <v>1014</v>
      </c>
      <c r="BV127" s="52">
        <f>K3+(118*K5)</f>
        <v>119</v>
      </c>
      <c r="BW127" s="42"/>
    </row>
    <row r="128" spans="1:75" x14ac:dyDescent="0.2">
      <c r="A128" s="3" t="s">
        <v>3</v>
      </c>
      <c r="B128" s="2">
        <f>B93</f>
        <v>18</v>
      </c>
      <c r="C128" s="2">
        <f>C94</f>
        <v>38</v>
      </c>
      <c r="D128" s="2">
        <f>D95</f>
        <v>76</v>
      </c>
      <c r="E128" s="2">
        <f>E96</f>
        <v>128</v>
      </c>
      <c r="F128" s="2">
        <f>F97</f>
        <v>141</v>
      </c>
      <c r="G128" s="2">
        <f>G98</f>
        <v>185</v>
      </c>
      <c r="H128" s="2">
        <f>H99</f>
        <v>215</v>
      </c>
      <c r="I128" s="2">
        <f>I100</f>
        <v>227</v>
      </c>
      <c r="J128" s="2">
        <f>J101</f>
        <v>287</v>
      </c>
      <c r="K128" s="2">
        <f>K102</f>
        <v>299</v>
      </c>
      <c r="L128" s="2">
        <f>L103</f>
        <v>325</v>
      </c>
      <c r="M128" s="2">
        <f>M104</f>
        <v>369</v>
      </c>
      <c r="N128" s="2">
        <f>N105</f>
        <v>388</v>
      </c>
      <c r="O128" s="2">
        <f>O106</f>
        <v>440</v>
      </c>
      <c r="P128" s="2">
        <f>P107</f>
        <v>474</v>
      </c>
      <c r="Q128" s="2">
        <f>Q108</f>
        <v>494</v>
      </c>
      <c r="R128" s="2">
        <f>R109</f>
        <v>531</v>
      </c>
      <c r="S128" s="2">
        <f>S110</f>
        <v>551</v>
      </c>
      <c r="T128" s="2">
        <f>T111</f>
        <v>585</v>
      </c>
      <c r="U128" s="2">
        <f>U112</f>
        <v>637</v>
      </c>
      <c r="V128" s="2">
        <f>V113</f>
        <v>656</v>
      </c>
      <c r="W128" s="2">
        <f>W114</f>
        <v>700</v>
      </c>
      <c r="X128" s="2">
        <f>X115</f>
        <v>726</v>
      </c>
      <c r="Y128" s="2">
        <f>Y116</f>
        <v>738</v>
      </c>
      <c r="Z128" s="2">
        <f>Z117</f>
        <v>798</v>
      </c>
      <c r="AA128" s="2">
        <f>AA118</f>
        <v>810</v>
      </c>
      <c r="AB128" s="2">
        <f>AB119</f>
        <v>840</v>
      </c>
      <c r="AC128" s="2">
        <f>AC120</f>
        <v>884</v>
      </c>
      <c r="AD128" s="2">
        <f>AD121</f>
        <v>897</v>
      </c>
      <c r="AE128" s="2">
        <f>AE122</f>
        <v>949</v>
      </c>
      <c r="AF128" s="2">
        <f>AF123</f>
        <v>987</v>
      </c>
      <c r="AG128" s="2">
        <f>AG124</f>
        <v>1007</v>
      </c>
      <c r="AH128" s="5">
        <f>SUM(B128:AG128)</f>
        <v>16400</v>
      </c>
      <c r="AI128" s="5">
        <f>SUMSQ(B128:AG128)</f>
        <v>11201200</v>
      </c>
      <c r="AJ128" s="2">
        <f>B128^3+C128^3+D128^3+E128^3+F128^3+G128^3+H128^3+I128^3+J128^3+K128^3+L128^3+M128^3+N128^3+O128^3+P128^3+Q128^3+R128^3+S128^3+T128^3+U128^3+V128^3+W128^3+X128^3+Y128^3+Z128^3+AA128^3+AB128^3+AC128^3+AD128^3+AE128^3+AF128^3+AG128^3</f>
        <v>8606720000</v>
      </c>
      <c r="AK128" s="79" t="s">
        <v>1149</v>
      </c>
      <c r="AL128" s="137" t="s">
        <v>535</v>
      </c>
      <c r="AM128" s="137" t="s">
        <v>1004</v>
      </c>
      <c r="AN128" s="137" t="s">
        <v>600</v>
      </c>
      <c r="AO128" s="137" t="s">
        <v>940</v>
      </c>
      <c r="AP128" s="137" t="s">
        <v>665</v>
      </c>
      <c r="AQ128" s="137" t="s">
        <v>875</v>
      </c>
      <c r="AR128" s="137" t="s">
        <v>729</v>
      </c>
      <c r="AS128" s="137" t="s">
        <v>811</v>
      </c>
      <c r="AT128" s="137" t="s">
        <v>708</v>
      </c>
      <c r="AU128" s="137" t="s">
        <v>802</v>
      </c>
      <c r="AV128" s="137" t="s">
        <v>642</v>
      </c>
      <c r="AW128" s="137" t="s">
        <v>868</v>
      </c>
      <c r="AX128" s="137" t="s">
        <v>577</v>
      </c>
      <c r="AY128" s="137" t="s">
        <v>932</v>
      </c>
      <c r="AZ128" s="137" t="s">
        <v>513</v>
      </c>
      <c r="BA128" s="137" t="s">
        <v>995</v>
      </c>
      <c r="BB128" s="137" t="s">
        <v>242</v>
      </c>
      <c r="BC128" s="137" t="s">
        <v>261</v>
      </c>
      <c r="BD128" s="137" t="s">
        <v>177</v>
      </c>
      <c r="BE128" s="137" t="s">
        <v>326</v>
      </c>
      <c r="BF128" s="137" t="s">
        <v>115</v>
      </c>
      <c r="BG128" s="137" t="s">
        <v>391</v>
      </c>
      <c r="BH128" s="137" t="s">
        <v>50</v>
      </c>
      <c r="BI128" s="137" t="s">
        <v>457</v>
      </c>
      <c r="BJ128" s="137" t="s">
        <v>59</v>
      </c>
      <c r="BK128" s="137" t="s">
        <v>478</v>
      </c>
      <c r="BL128" s="128" t="s">
        <v>123</v>
      </c>
      <c r="BM128" s="138" t="s">
        <v>414</v>
      </c>
      <c r="BN128" s="121" t="s">
        <v>1137</v>
      </c>
      <c r="BO128" s="121" t="s">
        <v>349</v>
      </c>
      <c r="BP128" s="121" t="s">
        <v>251</v>
      </c>
      <c r="BQ128" s="121" t="s">
        <v>284</v>
      </c>
      <c r="BS128" s="42"/>
      <c r="BT128" s="50" t="s">
        <v>122</v>
      </c>
      <c r="BU128" s="51" t="s">
        <v>1014</v>
      </c>
      <c r="BV128" s="52">
        <f>K3+(119*K5)</f>
        <v>120</v>
      </c>
      <c r="BW128" s="42"/>
    </row>
    <row r="129" spans="1:75" x14ac:dyDescent="0.2">
      <c r="A129" s="3" t="s">
        <v>4</v>
      </c>
      <c r="B129" s="2">
        <f>B124</f>
        <v>31</v>
      </c>
      <c r="C129" s="2">
        <f>C123</f>
        <v>43</v>
      </c>
      <c r="D129" s="2">
        <f>D122</f>
        <v>69</v>
      </c>
      <c r="E129" s="2">
        <f>E121</f>
        <v>113</v>
      </c>
      <c r="F129" s="2">
        <f>F120</f>
        <v>132</v>
      </c>
      <c r="G129" s="2">
        <f>G119</f>
        <v>184</v>
      </c>
      <c r="H129" s="2">
        <f>H118</f>
        <v>218</v>
      </c>
      <c r="I129" s="2">
        <f>I117</f>
        <v>238</v>
      </c>
      <c r="J129" s="2">
        <f>J116</f>
        <v>274</v>
      </c>
      <c r="K129" s="2">
        <f>K115</f>
        <v>294</v>
      </c>
      <c r="L129" s="2">
        <f>L114</f>
        <v>332</v>
      </c>
      <c r="M129" s="2">
        <f>M113</f>
        <v>384</v>
      </c>
      <c r="N129" s="2">
        <f>N112</f>
        <v>397</v>
      </c>
      <c r="O129" s="2">
        <f>O111</f>
        <v>441</v>
      </c>
      <c r="P129" s="2">
        <f>P110</f>
        <v>471</v>
      </c>
      <c r="Q129" s="2">
        <f>Q109</f>
        <v>483</v>
      </c>
      <c r="R129" s="2">
        <f>R108</f>
        <v>542</v>
      </c>
      <c r="S129" s="2">
        <f>S107</f>
        <v>554</v>
      </c>
      <c r="T129" s="2">
        <f>T106</f>
        <v>584</v>
      </c>
      <c r="U129" s="2">
        <f>U105</f>
        <v>628</v>
      </c>
      <c r="V129" s="2">
        <f>V104</f>
        <v>641</v>
      </c>
      <c r="W129" s="2">
        <f>W103</f>
        <v>693</v>
      </c>
      <c r="X129" s="2">
        <f>X102</f>
        <v>731</v>
      </c>
      <c r="Y129" s="2">
        <f>Y101</f>
        <v>751</v>
      </c>
      <c r="Z129" s="2">
        <f>Z100</f>
        <v>787</v>
      </c>
      <c r="AA129" s="2">
        <f>AA99</f>
        <v>807</v>
      </c>
      <c r="AB129" s="2">
        <f>AB98</f>
        <v>841</v>
      </c>
      <c r="AC129" s="2">
        <f>AC97</f>
        <v>893</v>
      </c>
      <c r="AD129" s="2">
        <f>AD96</f>
        <v>912</v>
      </c>
      <c r="AE129" s="2">
        <f>AE95</f>
        <v>956</v>
      </c>
      <c r="AF129" s="2">
        <f>AF94</f>
        <v>982</v>
      </c>
      <c r="AG129" s="2">
        <f>AG93</f>
        <v>994</v>
      </c>
      <c r="AH129" s="5">
        <f>SUM(B129:AG129)</f>
        <v>16400</v>
      </c>
      <c r="AI129" s="5">
        <f>SUMSQ(B129:AG129)</f>
        <v>11201200</v>
      </c>
      <c r="AJ129" s="2">
        <f>B129^3+C129^3+D129^3+E129^3+F129^3+G129^3+H129^3+I129^3+J129^3+K129^3+L129^3+M129^3+N129^3+O129^3+P129^3+Q129^3+R129^3+S129^3+T129^3+U129^3+V129^3+W129^3+X129^3+Y129^3+Z129^3+AA129^3+AB129^3+AC129^3+AD129^3+AE129^3+AF129^3+AG129^3</f>
        <v>8606720000</v>
      </c>
      <c r="AN129" s="91"/>
      <c r="AO129" s="91"/>
      <c r="AP129" s="91"/>
      <c r="BS129" s="42"/>
      <c r="BT129" s="50" t="s">
        <v>447</v>
      </c>
      <c r="BU129" s="51" t="s">
        <v>1014</v>
      </c>
      <c r="BV129" s="52">
        <f>K3+(120*K5)</f>
        <v>121</v>
      </c>
      <c r="BW129" s="42"/>
    </row>
    <row r="130" spans="1:75" x14ac:dyDescent="0.2">
      <c r="A130" s="3" t="s">
        <v>6</v>
      </c>
      <c r="B130" s="2">
        <f>B109</f>
        <v>373</v>
      </c>
      <c r="C130" s="2">
        <f>C110</f>
        <v>321</v>
      </c>
      <c r="D130" s="2">
        <f>D111</f>
        <v>303</v>
      </c>
      <c r="E130" s="2">
        <f>E112</f>
        <v>283</v>
      </c>
      <c r="F130" s="2">
        <f>F113</f>
        <v>490</v>
      </c>
      <c r="G130" s="2">
        <f>G114</f>
        <v>478</v>
      </c>
      <c r="H130" s="2">
        <f>H115</f>
        <v>436</v>
      </c>
      <c r="I130" s="2">
        <f>I116</f>
        <v>392</v>
      </c>
      <c r="J130" s="2">
        <f>J117</f>
        <v>124</v>
      </c>
      <c r="K130" s="2">
        <f>K118</f>
        <v>80</v>
      </c>
      <c r="L130" s="2">
        <f>L119</f>
        <v>34</v>
      </c>
      <c r="M130" s="2">
        <f>M120</f>
        <v>22</v>
      </c>
      <c r="N130" s="2">
        <f>N121</f>
        <v>231</v>
      </c>
      <c r="O130" s="2">
        <f>O122</f>
        <v>211</v>
      </c>
      <c r="P130" s="2">
        <f>P123</f>
        <v>189</v>
      </c>
      <c r="Q130" s="2">
        <f>Q124</f>
        <v>137</v>
      </c>
      <c r="R130" s="2">
        <f>R93</f>
        <v>888</v>
      </c>
      <c r="S130" s="2">
        <f>S94</f>
        <v>836</v>
      </c>
      <c r="T130" s="2">
        <f>T95</f>
        <v>814</v>
      </c>
      <c r="U130" s="2">
        <f>U96</f>
        <v>794</v>
      </c>
      <c r="V130" s="2">
        <f>V97</f>
        <v>1003</v>
      </c>
      <c r="W130" s="2">
        <f>W98</f>
        <v>991</v>
      </c>
      <c r="X130" s="2">
        <f>X99</f>
        <v>945</v>
      </c>
      <c r="Y130" s="2">
        <f>Y100</f>
        <v>901</v>
      </c>
      <c r="Z130" s="2">
        <f>Z101</f>
        <v>633</v>
      </c>
      <c r="AA130" s="2">
        <f>AA102</f>
        <v>589</v>
      </c>
      <c r="AB130" s="2">
        <f>AB103</f>
        <v>547</v>
      </c>
      <c r="AC130" s="2">
        <f>AC104</f>
        <v>535</v>
      </c>
      <c r="AD130" s="2">
        <f>AD105</f>
        <v>742</v>
      </c>
      <c r="AE130" s="2">
        <f>AE106</f>
        <v>722</v>
      </c>
      <c r="AF130" s="2">
        <f>AF107</f>
        <v>704</v>
      </c>
      <c r="AG130" s="2">
        <f>AG108</f>
        <v>652</v>
      </c>
      <c r="AH130" s="5">
        <f>SUM(B130:AG130)</f>
        <v>16400</v>
      </c>
      <c r="AI130" s="5">
        <f>SUMSQ(B130:AG130)</f>
        <v>11201200</v>
      </c>
      <c r="AJ130" s="2">
        <f>B130^3+C130^3+D130^3+E130^3+F130^3+G130^3+H130^3+I130^3+J130^3+K130^3+L130^3+M130^3+N130^3+O130^3+P130^3+Q130^3+R130^3+S130^3+T130^3+U130^3+V130^3+W130^3+X130^3+Y130^3+Z130^3+AA130^3+AB130^3+AC130^3+AD130^3+AE130^3+AF130^3+AG130^3</f>
        <v>8606720000</v>
      </c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  <c r="BM130" s="92"/>
      <c r="BN130" s="92"/>
      <c r="BO130" s="92"/>
      <c r="BP130" s="92"/>
      <c r="BQ130" s="92"/>
      <c r="BS130" s="42"/>
      <c r="BT130" s="50" t="s">
        <v>378</v>
      </c>
      <c r="BU130" s="51" t="s">
        <v>1014</v>
      </c>
      <c r="BV130" s="52">
        <f>K3+(121*K5)</f>
        <v>122</v>
      </c>
      <c r="BW130" s="42"/>
    </row>
    <row r="131" spans="1:75" x14ac:dyDescent="0.2">
      <c r="A131" s="3" t="s">
        <v>7</v>
      </c>
      <c r="B131" s="2">
        <f>B108</f>
        <v>380</v>
      </c>
      <c r="C131" s="2">
        <f>C107</f>
        <v>336</v>
      </c>
      <c r="D131" s="2">
        <f>D106</f>
        <v>290</v>
      </c>
      <c r="E131" s="2">
        <f>E105</f>
        <v>278</v>
      </c>
      <c r="F131" s="2">
        <f>F104</f>
        <v>487</v>
      </c>
      <c r="G131" s="2">
        <f>G103</f>
        <v>467</v>
      </c>
      <c r="H131" s="2">
        <f>H102</f>
        <v>445</v>
      </c>
      <c r="I131" s="2">
        <f>I101</f>
        <v>393</v>
      </c>
      <c r="J131" s="2">
        <f>J100</f>
        <v>117</v>
      </c>
      <c r="K131" s="2">
        <f>K99</f>
        <v>65</v>
      </c>
      <c r="L131" s="2">
        <f>L98</f>
        <v>47</v>
      </c>
      <c r="M131" s="2">
        <f>M97</f>
        <v>27</v>
      </c>
      <c r="N131" s="2">
        <f>N96</f>
        <v>234</v>
      </c>
      <c r="O131" s="2">
        <f>O95</f>
        <v>222</v>
      </c>
      <c r="P131" s="2">
        <f>P94</f>
        <v>180</v>
      </c>
      <c r="Q131" s="2">
        <f>Q93</f>
        <v>136</v>
      </c>
      <c r="R131" s="2">
        <f>R124</f>
        <v>889</v>
      </c>
      <c r="S131" s="2">
        <f>S123</f>
        <v>845</v>
      </c>
      <c r="T131" s="2">
        <f>T122</f>
        <v>803</v>
      </c>
      <c r="U131" s="2">
        <f>U121</f>
        <v>791</v>
      </c>
      <c r="V131" s="2">
        <f>V120</f>
        <v>998</v>
      </c>
      <c r="W131" s="2">
        <f>W119</f>
        <v>978</v>
      </c>
      <c r="X131" s="2">
        <f>X118</f>
        <v>960</v>
      </c>
      <c r="Y131" s="2">
        <f>Y117</f>
        <v>908</v>
      </c>
      <c r="Z131" s="2">
        <f>Z116</f>
        <v>632</v>
      </c>
      <c r="AA131" s="2">
        <f>AA115</f>
        <v>580</v>
      </c>
      <c r="AB131" s="2">
        <f>AB114</f>
        <v>558</v>
      </c>
      <c r="AC131" s="2">
        <f>AC113</f>
        <v>538</v>
      </c>
      <c r="AD131" s="2">
        <f>AD112</f>
        <v>747</v>
      </c>
      <c r="AE131" s="2">
        <f>AE111</f>
        <v>735</v>
      </c>
      <c r="AF131" s="2">
        <f>AF110</f>
        <v>689</v>
      </c>
      <c r="AG131" s="2">
        <f>AG109</f>
        <v>645</v>
      </c>
      <c r="AH131" s="5">
        <f>SUM(B131:AG131)</f>
        <v>16400</v>
      </c>
      <c r="AI131" s="5">
        <f>SUMSQ(B131:AG131)</f>
        <v>11201200</v>
      </c>
      <c r="AJ131" s="2">
        <f>B131^3+C131^3+D131^3+E131^3+F131^3+G131^3+H131^3+I131^3+J131^3+K131^3+L131^3+M131^3+N131^3+O131^3+P131^3+Q131^3+R131^3+S131^3+T131^3+U131^3+V131^3+W131^3+X131^3+Y131^3+Z131^3+AA131^3+AB131^3+AC131^3+AD131^3+AE131^3+AF131^3+AG131^3</f>
        <v>8606720000</v>
      </c>
      <c r="AL131" s="92"/>
      <c r="AM131" s="92"/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  <c r="BH131" s="92"/>
      <c r="BI131" s="92"/>
      <c r="BJ131" s="92"/>
      <c r="BK131" s="92"/>
      <c r="BL131" s="92"/>
      <c r="BM131" s="92"/>
      <c r="BN131" s="92"/>
      <c r="BO131" s="92"/>
      <c r="BP131" s="92"/>
      <c r="BQ131" s="92"/>
      <c r="BS131" s="42"/>
      <c r="BT131" s="50" t="s">
        <v>200</v>
      </c>
      <c r="BU131" s="51" t="s">
        <v>1014</v>
      </c>
      <c r="BV131" s="52">
        <f>K3+(122*K5)</f>
        <v>123</v>
      </c>
      <c r="BW131" s="42"/>
    </row>
    <row r="132" spans="1:75" x14ac:dyDescent="0.2">
      <c r="BS132" s="42"/>
      <c r="BT132" s="50" t="s">
        <v>16</v>
      </c>
      <c r="BU132" s="51" t="s">
        <v>1014</v>
      </c>
      <c r="BV132" s="52">
        <f>K3+(123*K5)</f>
        <v>124</v>
      </c>
      <c r="BW132" s="42"/>
    </row>
    <row r="133" spans="1:75" x14ac:dyDescent="0.2">
      <c r="B133" s="2" t="s">
        <v>5</v>
      </c>
      <c r="AL133" s="92"/>
      <c r="AM133" s="92"/>
      <c r="AN133" s="92"/>
      <c r="AO133" s="92"/>
      <c r="AP133" s="92"/>
      <c r="AQ133" s="92"/>
      <c r="AR133" s="92"/>
      <c r="AS133" s="92"/>
      <c r="AT133" s="92"/>
      <c r="AU133" s="92"/>
      <c r="AV133" s="92"/>
      <c r="AW133" s="92"/>
      <c r="AX133" s="92"/>
      <c r="AY133" s="92"/>
      <c r="AZ133" s="92"/>
      <c r="BA133" s="92"/>
      <c r="BB133" s="92"/>
      <c r="BC133" s="92"/>
      <c r="BD133" s="92"/>
      <c r="BE133" s="92"/>
      <c r="BF133" s="92"/>
      <c r="BG133" s="92"/>
      <c r="BH133" s="92"/>
      <c r="BI133" s="92"/>
      <c r="BJ133" s="92"/>
      <c r="BK133" s="92"/>
      <c r="BL133" s="92"/>
      <c r="BM133" s="92"/>
      <c r="BN133" s="92"/>
      <c r="BO133" s="92"/>
      <c r="BP133" s="92"/>
      <c r="BQ133" s="92"/>
      <c r="BS133" s="42"/>
      <c r="BT133" s="50" t="s">
        <v>952</v>
      </c>
      <c r="BU133" s="51" t="s">
        <v>1014</v>
      </c>
      <c r="BV133" s="52">
        <f>K3+(124*K5)</f>
        <v>125</v>
      </c>
      <c r="BW133" s="42"/>
    </row>
    <row r="134" spans="1:75" ht="13.5" thickBot="1" x14ac:dyDescent="0.25">
      <c r="A134" s="1" t="s">
        <v>5</v>
      </c>
      <c r="B134" s="1" t="s">
        <v>1157</v>
      </c>
      <c r="P134" s="2" t="s">
        <v>5</v>
      </c>
      <c r="BA134" s="53" t="s">
        <v>1147</v>
      </c>
      <c r="BS134" s="42"/>
      <c r="BT134" s="50" t="s">
        <v>767</v>
      </c>
      <c r="BU134" s="51" t="s">
        <v>1014</v>
      </c>
      <c r="BV134" s="52">
        <f>K3+(125*K5)</f>
        <v>126</v>
      </c>
      <c r="BW134" s="42"/>
    </row>
    <row r="135" spans="1:75" x14ac:dyDescent="0.2">
      <c r="A135" s="1">
        <v>1</v>
      </c>
      <c r="B135" s="117">
        <f>BV27</f>
        <v>19</v>
      </c>
      <c r="C135" s="101">
        <f>BV396</f>
        <v>388</v>
      </c>
      <c r="D135" s="101">
        <f>BV954</f>
        <v>946</v>
      </c>
      <c r="E135" s="112">
        <f>BV553</f>
        <v>545</v>
      </c>
      <c r="F135" s="101">
        <f>BV789</f>
        <v>781</v>
      </c>
      <c r="G135" s="101">
        <f>BV678</f>
        <v>670</v>
      </c>
      <c r="H135" s="101">
        <f>BV184</f>
        <v>176</v>
      </c>
      <c r="I135" s="101">
        <f>BV327</f>
        <v>319</v>
      </c>
      <c r="J135" s="101">
        <f>BV433</f>
        <v>425</v>
      </c>
      <c r="K135" s="101">
        <f>BV66</f>
        <v>58</v>
      </c>
      <c r="L135" s="101">
        <f>BV532</f>
        <v>524</v>
      </c>
      <c r="M135" s="101">
        <f>BV931</f>
        <v>923</v>
      </c>
      <c r="N135" s="101">
        <f>BV703</f>
        <v>695</v>
      </c>
      <c r="O135" s="101">
        <f>BV816</f>
        <v>808</v>
      </c>
      <c r="P135" s="101">
        <f>BV286</f>
        <v>278</v>
      </c>
      <c r="Q135" s="101">
        <f>BV141</f>
        <v>133</v>
      </c>
      <c r="R135" s="101">
        <f>BV893</f>
        <v>885</v>
      </c>
      <c r="S135" s="101">
        <f>BV750</f>
        <v>742</v>
      </c>
      <c r="T135" s="101">
        <f>BV224</f>
        <v>216</v>
      </c>
      <c r="U135" s="101">
        <f>BV335</f>
        <v>327</v>
      </c>
      <c r="V135" s="101">
        <f>BV115</f>
        <v>107</v>
      </c>
      <c r="W135" s="101">
        <f>BV516</f>
        <v>508</v>
      </c>
      <c r="X135" s="101">
        <f>BV978</f>
        <v>970</v>
      </c>
      <c r="Y135" s="101">
        <f>BV609</f>
        <v>601</v>
      </c>
      <c r="Z135" s="101">
        <f>BV727</f>
        <v>719</v>
      </c>
      <c r="AA135" s="101">
        <f>BV872</f>
        <v>864</v>
      </c>
      <c r="AB135" s="101">
        <f>BV374</f>
        <v>366</v>
      </c>
      <c r="AC135" s="101">
        <f>BV261</f>
        <v>253</v>
      </c>
      <c r="AD135" s="101">
        <f>BV473</f>
        <v>465</v>
      </c>
      <c r="AE135" s="101">
        <f>BV74</f>
        <v>66</v>
      </c>
      <c r="AF135" s="101">
        <f>BV636</f>
        <v>628</v>
      </c>
      <c r="AG135" s="108">
        <f>BV1003</f>
        <v>995</v>
      </c>
      <c r="AH135" s="5">
        <f>SUM(B135:AG135)</f>
        <v>16400</v>
      </c>
      <c r="AI135" s="5">
        <f>SUMSQ(B135:AG135)</f>
        <v>11201200</v>
      </c>
      <c r="AL135" s="139" t="s">
        <v>617</v>
      </c>
      <c r="AM135" s="140" t="s">
        <v>900</v>
      </c>
      <c r="AN135" s="141" t="s">
        <v>554</v>
      </c>
      <c r="AO135" s="140" t="s">
        <v>961</v>
      </c>
      <c r="AP135" s="140" t="s">
        <v>743</v>
      </c>
      <c r="AQ135" s="140" t="s">
        <v>774</v>
      </c>
      <c r="AR135" s="140" t="s">
        <v>681</v>
      </c>
      <c r="AS135" s="140" t="s">
        <v>838</v>
      </c>
      <c r="AT135" s="140" t="s">
        <v>131</v>
      </c>
      <c r="AU135" s="140" t="s">
        <v>413</v>
      </c>
      <c r="AV135" s="140" t="s">
        <v>69</v>
      </c>
      <c r="AW135" s="141" t="s">
        <v>1119</v>
      </c>
      <c r="AX135" s="140" t="s">
        <v>255</v>
      </c>
      <c r="AY135" s="140" t="s">
        <v>287</v>
      </c>
      <c r="AZ135" s="140" t="s">
        <v>192</v>
      </c>
      <c r="BA135" s="140" t="s">
        <v>350</v>
      </c>
      <c r="BB135" s="141" t="s">
        <v>908</v>
      </c>
      <c r="BC135" s="140" t="s">
        <v>625</v>
      </c>
      <c r="BD135" s="140" t="s">
        <v>969</v>
      </c>
      <c r="BE135" s="140" t="s">
        <v>562</v>
      </c>
      <c r="BF135" s="140" t="s">
        <v>782</v>
      </c>
      <c r="BG135" s="140" t="s">
        <v>310</v>
      </c>
      <c r="BH135" s="141" t="s">
        <v>846</v>
      </c>
      <c r="BI135" s="140" t="s">
        <v>689</v>
      </c>
      <c r="BJ135" s="140" t="s">
        <v>389</v>
      </c>
      <c r="BK135" s="141" t="s">
        <v>108</v>
      </c>
      <c r="BL135" s="140" t="s">
        <v>453</v>
      </c>
      <c r="BM135" s="140" t="s">
        <v>45</v>
      </c>
      <c r="BN135" s="140" t="s">
        <v>263</v>
      </c>
      <c r="BO135" s="140" t="s">
        <v>231</v>
      </c>
      <c r="BP135" s="140" t="s">
        <v>326</v>
      </c>
      <c r="BQ135" s="142" t="s">
        <v>169</v>
      </c>
      <c r="BS135" s="42"/>
      <c r="BT135" s="50" t="s">
        <v>700</v>
      </c>
      <c r="BU135" s="51" t="s">
        <v>1014</v>
      </c>
      <c r="BV135" s="52">
        <f>K3+(126*K5)</f>
        <v>127</v>
      </c>
      <c r="BW135" s="42"/>
    </row>
    <row r="136" spans="1:75" x14ac:dyDescent="0.2">
      <c r="A136" s="1">
        <v>2</v>
      </c>
      <c r="B136" s="102">
        <f>BV448</f>
        <v>440</v>
      </c>
      <c r="C136" s="106">
        <f>BV47</f>
        <v>39</v>
      </c>
      <c r="D136" s="113">
        <f>BV541</f>
        <v>533</v>
      </c>
      <c r="E136" s="103">
        <f>BV910</f>
        <v>902</v>
      </c>
      <c r="F136" s="103">
        <f>BV690</f>
        <v>682</v>
      </c>
      <c r="G136" s="103">
        <f>BV833</f>
        <v>825</v>
      </c>
      <c r="H136" s="103">
        <f>BV275</f>
        <v>267</v>
      </c>
      <c r="I136" s="103">
        <f>BV164</f>
        <v>156</v>
      </c>
      <c r="J136" s="103">
        <f>BV22</f>
        <v>14</v>
      </c>
      <c r="K136" s="103">
        <f>BV421</f>
        <v>413</v>
      </c>
      <c r="L136" s="103">
        <f>BV951</f>
        <v>943</v>
      </c>
      <c r="M136" s="103">
        <f>BV584</f>
        <v>576</v>
      </c>
      <c r="N136" s="103">
        <f>BV796</f>
        <v>788</v>
      </c>
      <c r="O136" s="103">
        <f>BV651</f>
        <v>643</v>
      </c>
      <c r="P136" s="103">
        <f>BV185</f>
        <v>177</v>
      </c>
      <c r="Q136" s="103">
        <f>BV298</f>
        <v>290</v>
      </c>
      <c r="R136" s="103">
        <f>BV730</f>
        <v>722</v>
      </c>
      <c r="S136" s="103">
        <f>BV841</f>
        <v>833</v>
      </c>
      <c r="T136" s="103">
        <f>BV379</f>
        <v>371</v>
      </c>
      <c r="U136" s="103">
        <f>BV236</f>
        <v>228</v>
      </c>
      <c r="V136" s="103">
        <f>BV472</f>
        <v>464</v>
      </c>
      <c r="W136" s="103">
        <f>BV103</f>
        <v>95</v>
      </c>
      <c r="X136" s="103">
        <f>BV629</f>
        <v>621</v>
      </c>
      <c r="Y136" s="103">
        <f>BV1030</f>
        <v>1022</v>
      </c>
      <c r="Z136" s="103">
        <f>BV884</f>
        <v>876</v>
      </c>
      <c r="AA136" s="103">
        <f>BV771</f>
        <v>763</v>
      </c>
      <c r="AB136" s="103">
        <f>BV209</f>
        <v>201</v>
      </c>
      <c r="AC136" s="103">
        <f>BV354</f>
        <v>346</v>
      </c>
      <c r="AD136" s="103">
        <f>BV126</f>
        <v>118</v>
      </c>
      <c r="AE136" s="103">
        <f>BV493</f>
        <v>485</v>
      </c>
      <c r="AF136" s="103">
        <f>BV991</f>
        <v>983</v>
      </c>
      <c r="AG136" s="105">
        <f>BV592</f>
        <v>584</v>
      </c>
      <c r="AH136" s="5">
        <f t="shared" ref="AH136:AH166" si="21">SUM(B136:AG136)</f>
        <v>16400</v>
      </c>
      <c r="AI136" s="5">
        <f t="shared" ref="AI136:AI166" si="22">SUMSQ(B136:AG136)</f>
        <v>11201200</v>
      </c>
      <c r="AL136" s="143" t="s">
        <v>609</v>
      </c>
      <c r="AM136" s="144" t="s">
        <v>891</v>
      </c>
      <c r="AN136" s="144" t="s">
        <v>545</v>
      </c>
      <c r="AO136" s="121" t="s">
        <v>1110</v>
      </c>
      <c r="AP136" s="144" t="s">
        <v>734</v>
      </c>
      <c r="AQ136" s="144" t="s">
        <v>766</v>
      </c>
      <c r="AR136" s="144" t="s">
        <v>672</v>
      </c>
      <c r="AS136" s="144" t="s">
        <v>829</v>
      </c>
      <c r="AT136" s="144" t="s">
        <v>124</v>
      </c>
      <c r="AU136" s="144" t="s">
        <v>406</v>
      </c>
      <c r="AV136" s="121" t="s">
        <v>62</v>
      </c>
      <c r="AW136" s="144" t="s">
        <v>470</v>
      </c>
      <c r="AX136" s="144" t="s">
        <v>248</v>
      </c>
      <c r="AY136" s="144" t="s">
        <v>280</v>
      </c>
      <c r="AZ136" s="144" t="s">
        <v>185</v>
      </c>
      <c r="BA136" s="144" t="s">
        <v>343</v>
      </c>
      <c r="BB136" s="144" t="s">
        <v>915</v>
      </c>
      <c r="BC136" s="121" t="s">
        <v>632</v>
      </c>
      <c r="BD136" s="144" t="s">
        <v>976</v>
      </c>
      <c r="BE136" s="144" t="s">
        <v>569</v>
      </c>
      <c r="BF136" s="144" t="s">
        <v>789</v>
      </c>
      <c r="BG136" s="144" t="s">
        <v>758</v>
      </c>
      <c r="BH136" s="144" t="s">
        <v>853</v>
      </c>
      <c r="BI136" s="121" t="s">
        <v>696</v>
      </c>
      <c r="BJ136" s="121" t="s">
        <v>398</v>
      </c>
      <c r="BK136" s="144" t="s">
        <v>117</v>
      </c>
      <c r="BL136" s="144" t="s">
        <v>462</v>
      </c>
      <c r="BM136" s="144" t="s">
        <v>54</v>
      </c>
      <c r="BN136" s="144" t="s">
        <v>272</v>
      </c>
      <c r="BO136" s="144" t="s">
        <v>240</v>
      </c>
      <c r="BP136" s="121" t="s">
        <v>335</v>
      </c>
      <c r="BQ136" s="145" t="s">
        <v>177</v>
      </c>
      <c r="BS136" s="42"/>
      <c r="BT136" s="50" t="s">
        <v>631</v>
      </c>
      <c r="BU136" s="51" t="s">
        <v>1014</v>
      </c>
      <c r="BV136" s="52">
        <f>K3+(127*K5)</f>
        <v>128</v>
      </c>
      <c r="BW136" s="42"/>
    </row>
    <row r="137" spans="1:75" x14ac:dyDescent="0.2">
      <c r="A137" s="1">
        <v>3</v>
      </c>
      <c r="B137" s="102">
        <f>BV1012</f>
        <v>1004</v>
      </c>
      <c r="C137" s="113">
        <f>BV643</f>
        <v>635</v>
      </c>
      <c r="D137" s="106">
        <f>BV81</f>
        <v>73</v>
      </c>
      <c r="E137" s="103">
        <f>BV482</f>
        <v>474</v>
      </c>
      <c r="F137" s="103">
        <f>BV254</f>
        <v>246</v>
      </c>
      <c r="G137" s="103">
        <f>BV365</f>
        <v>357</v>
      </c>
      <c r="H137" s="103">
        <f>BV863</f>
        <v>855</v>
      </c>
      <c r="I137" s="103">
        <f>BV720</f>
        <v>712</v>
      </c>
      <c r="J137" s="103">
        <f>BV602</f>
        <v>594</v>
      </c>
      <c r="K137" s="103">
        <f>BV969</f>
        <v>961</v>
      </c>
      <c r="L137" s="103">
        <f>BV507</f>
        <v>499</v>
      </c>
      <c r="M137" s="103">
        <f>BV108</f>
        <v>100</v>
      </c>
      <c r="N137" s="103">
        <f>BV344</f>
        <v>336</v>
      </c>
      <c r="O137" s="103">
        <f>BV231</f>
        <v>223</v>
      </c>
      <c r="P137" s="103">
        <f>BV757</f>
        <v>749</v>
      </c>
      <c r="Q137" s="103">
        <f>BV902</f>
        <v>894</v>
      </c>
      <c r="R137" s="103">
        <f>BV150</f>
        <v>142</v>
      </c>
      <c r="S137" s="103">
        <f>BV293</f>
        <v>285</v>
      </c>
      <c r="T137" s="103">
        <f>BV823</f>
        <v>815</v>
      </c>
      <c r="U137" s="103">
        <f>BV712</f>
        <v>704</v>
      </c>
      <c r="V137" s="103">
        <f>BV924</f>
        <v>916</v>
      </c>
      <c r="W137" s="103">
        <f>BV523</f>
        <v>515</v>
      </c>
      <c r="X137" s="103">
        <f>BV57</f>
        <v>49</v>
      </c>
      <c r="Y137" s="103">
        <f>BV426</f>
        <v>418</v>
      </c>
      <c r="Z137" s="103">
        <f>BV320</f>
        <v>312</v>
      </c>
      <c r="AA137" s="103">
        <f>BV175</f>
        <v>167</v>
      </c>
      <c r="AB137" s="103">
        <f>BV669</f>
        <v>661</v>
      </c>
      <c r="AC137" s="103">
        <f>BV782</f>
        <v>774</v>
      </c>
      <c r="AD137" s="103">
        <f>BV562</f>
        <v>554</v>
      </c>
      <c r="AE137" s="103">
        <f>BV961</f>
        <v>953</v>
      </c>
      <c r="AF137" s="103">
        <f>BV403</f>
        <v>395</v>
      </c>
      <c r="AG137" s="105">
        <f>BV36</f>
        <v>28</v>
      </c>
      <c r="AH137" s="5">
        <f t="shared" si="21"/>
        <v>16400</v>
      </c>
      <c r="AI137" s="5">
        <f t="shared" si="22"/>
        <v>11201200</v>
      </c>
      <c r="AJ137" s="2">
        <f t="shared" ref="AJ137:AJ164" si="23">B137^3+C137^3+D137^3+E137^3+F137^3+G137^3+H137^3+I137^3+J137^3+K137^3+L137^3+M137^3+N137^3+O137^3+P137^3+Q137^3+R137^3+S137^3+T137^3+U137^3+V137^3+W137^3+X137^3+Y137^3+Z137^3+AA137^3+AB137^3+AC137^3+AD137^3+AE137^3+AF137^3+AG137^3</f>
        <v>8606720000</v>
      </c>
      <c r="AL137" s="146" t="s">
        <v>619</v>
      </c>
      <c r="AM137" s="144" t="s">
        <v>902</v>
      </c>
      <c r="AN137" s="144" t="s">
        <v>556</v>
      </c>
      <c r="AO137" s="144" t="s">
        <v>963</v>
      </c>
      <c r="AP137" s="144" t="s">
        <v>745</v>
      </c>
      <c r="AQ137" s="144" t="s">
        <v>776</v>
      </c>
      <c r="AR137" s="121" t="s">
        <v>683</v>
      </c>
      <c r="AS137" s="144" t="s">
        <v>840</v>
      </c>
      <c r="AT137" s="144" t="s">
        <v>129</v>
      </c>
      <c r="AU137" s="121" t="s">
        <v>96</v>
      </c>
      <c r="AV137" s="144" t="s">
        <v>67</v>
      </c>
      <c r="AW137" s="144" t="s">
        <v>7</v>
      </c>
      <c r="AX137" s="144" t="s">
        <v>253</v>
      </c>
      <c r="AY137" s="144" t="s">
        <v>285</v>
      </c>
      <c r="AZ137" s="144" t="s">
        <v>190</v>
      </c>
      <c r="BA137" s="121" t="s">
        <v>348</v>
      </c>
      <c r="BB137" s="144" t="s">
        <v>910</v>
      </c>
      <c r="BC137" s="144" t="s">
        <v>627</v>
      </c>
      <c r="BD137" s="144" t="s">
        <v>971</v>
      </c>
      <c r="BE137" s="144" t="s">
        <v>564</v>
      </c>
      <c r="BF137" s="121" t="s">
        <v>1126</v>
      </c>
      <c r="BG137" s="144" t="s">
        <v>753</v>
      </c>
      <c r="BH137" s="144" t="s">
        <v>848</v>
      </c>
      <c r="BI137" s="144" t="s">
        <v>691</v>
      </c>
      <c r="BJ137" s="144" t="s">
        <v>387</v>
      </c>
      <c r="BK137" s="144" t="s">
        <v>107</v>
      </c>
      <c r="BL137" s="144" t="s">
        <v>451</v>
      </c>
      <c r="BM137" s="144" t="s">
        <v>43</v>
      </c>
      <c r="BN137" s="144" t="s">
        <v>261</v>
      </c>
      <c r="BO137" s="121" t="s">
        <v>229</v>
      </c>
      <c r="BP137" s="144" t="s">
        <v>324</v>
      </c>
      <c r="BQ137" s="145" t="s">
        <v>167</v>
      </c>
      <c r="BS137" s="42"/>
      <c r="BT137" s="50" t="s">
        <v>801</v>
      </c>
      <c r="BU137" s="51" t="s">
        <v>1014</v>
      </c>
      <c r="BV137" s="52">
        <f>K3+(128*K5)</f>
        <v>129</v>
      </c>
      <c r="BW137" s="42"/>
    </row>
    <row r="138" spans="1:75" x14ac:dyDescent="0.2">
      <c r="A138" s="1">
        <v>4</v>
      </c>
      <c r="B138" s="114">
        <f>BV599</f>
        <v>591</v>
      </c>
      <c r="C138" s="103">
        <f>BV1000</f>
        <v>992</v>
      </c>
      <c r="D138" s="103">
        <f>BV502</f>
        <v>494</v>
      </c>
      <c r="E138" s="106">
        <f>BV133</f>
        <v>125</v>
      </c>
      <c r="F138" s="103">
        <f>BV345</f>
        <v>337</v>
      </c>
      <c r="G138" s="103">
        <f>BV202</f>
        <v>194</v>
      </c>
      <c r="H138" s="103">
        <f>BV764</f>
        <v>756</v>
      </c>
      <c r="I138" s="103">
        <f>BV875</f>
        <v>867</v>
      </c>
      <c r="J138" s="103">
        <f>BV1021</f>
        <v>1013</v>
      </c>
      <c r="K138" s="103">
        <f>BV622</f>
        <v>614</v>
      </c>
      <c r="L138" s="103">
        <f>BV96</f>
        <v>88</v>
      </c>
      <c r="M138" s="103">
        <f>BV463</f>
        <v>455</v>
      </c>
      <c r="N138" s="103">
        <f>BV243</f>
        <v>235</v>
      </c>
      <c r="O138" s="103">
        <f>BV388</f>
        <v>380</v>
      </c>
      <c r="P138" s="103">
        <f>BV850</f>
        <v>842</v>
      </c>
      <c r="Q138" s="103">
        <f>BV737</f>
        <v>729</v>
      </c>
      <c r="R138" s="103">
        <f>BV305</f>
        <v>297</v>
      </c>
      <c r="S138" s="103">
        <f>BV194</f>
        <v>186</v>
      </c>
      <c r="T138" s="103">
        <f>BV660</f>
        <v>652</v>
      </c>
      <c r="U138" s="103">
        <f>BV803</f>
        <v>795</v>
      </c>
      <c r="V138" s="103">
        <f>BV575</f>
        <v>567</v>
      </c>
      <c r="W138" s="103">
        <f>BV944</f>
        <v>936</v>
      </c>
      <c r="X138" s="103">
        <f>BV414</f>
        <v>406</v>
      </c>
      <c r="Y138" s="103">
        <f>BV13</f>
        <v>5</v>
      </c>
      <c r="Z138" s="103">
        <f>BV155</f>
        <v>147</v>
      </c>
      <c r="AA138" s="103">
        <f>BV268</f>
        <v>260</v>
      </c>
      <c r="AB138" s="103">
        <f>BV826</f>
        <v>818</v>
      </c>
      <c r="AC138" s="103">
        <f>BV681</f>
        <v>673</v>
      </c>
      <c r="AD138" s="103">
        <f>BV917</f>
        <v>909</v>
      </c>
      <c r="AE138" s="103">
        <f>BV550</f>
        <v>542</v>
      </c>
      <c r="AF138" s="103">
        <f>BV56</f>
        <v>48</v>
      </c>
      <c r="AG138" s="105">
        <f>BV455</f>
        <v>447</v>
      </c>
      <c r="AH138" s="5">
        <f t="shared" si="21"/>
        <v>16400</v>
      </c>
      <c r="AI138" s="5">
        <f t="shared" si="22"/>
        <v>11201200</v>
      </c>
      <c r="AJ138" s="2">
        <f t="shared" si="23"/>
        <v>8606720000</v>
      </c>
      <c r="AL138" s="143" t="s">
        <v>607</v>
      </c>
      <c r="AM138" s="121" t="s">
        <v>889</v>
      </c>
      <c r="AN138" s="144" t="s">
        <v>543</v>
      </c>
      <c r="AO138" s="144" t="s">
        <v>952</v>
      </c>
      <c r="AP138" s="144" t="s">
        <v>732</v>
      </c>
      <c r="AQ138" s="144" t="s">
        <v>764</v>
      </c>
      <c r="AR138" s="144" t="s">
        <v>670</v>
      </c>
      <c r="AS138" s="121" t="s">
        <v>827</v>
      </c>
      <c r="AT138" s="121" t="s">
        <v>126</v>
      </c>
      <c r="AU138" s="144" t="s">
        <v>408</v>
      </c>
      <c r="AV138" s="144" t="s">
        <v>64</v>
      </c>
      <c r="AW138" s="144" t="s">
        <v>472</v>
      </c>
      <c r="AX138" s="144" t="s">
        <v>250</v>
      </c>
      <c r="AY138" s="144" t="s">
        <v>282</v>
      </c>
      <c r="AZ138" s="121" t="s">
        <v>187</v>
      </c>
      <c r="BA138" s="144" t="s">
        <v>345</v>
      </c>
      <c r="BB138" s="144" t="s">
        <v>913</v>
      </c>
      <c r="BC138" s="144" t="s">
        <v>630</v>
      </c>
      <c r="BD138" s="144" t="s">
        <v>974</v>
      </c>
      <c r="BE138" s="144" t="s">
        <v>567</v>
      </c>
      <c r="BF138" s="144" t="s">
        <v>787</v>
      </c>
      <c r="BG138" s="121" t="s">
        <v>756</v>
      </c>
      <c r="BH138" s="144" t="s">
        <v>851</v>
      </c>
      <c r="BI138" s="144" t="s">
        <v>694</v>
      </c>
      <c r="BJ138" s="144" t="s">
        <v>400</v>
      </c>
      <c r="BK138" s="144" t="s">
        <v>119</v>
      </c>
      <c r="BL138" s="144" t="s">
        <v>464</v>
      </c>
      <c r="BM138" s="144" t="s">
        <v>56</v>
      </c>
      <c r="BN138" s="121" t="s">
        <v>1121</v>
      </c>
      <c r="BO138" s="144" t="s">
        <v>242</v>
      </c>
      <c r="BP138" s="144" t="s">
        <v>337</v>
      </c>
      <c r="BQ138" s="145" t="s">
        <v>179</v>
      </c>
      <c r="BR138" s="45"/>
      <c r="BS138" s="42"/>
      <c r="BT138" s="50" t="s">
        <v>983</v>
      </c>
      <c r="BU138" s="51" t="s">
        <v>1014</v>
      </c>
      <c r="BV138" s="52">
        <f>K3+(129*K5)</f>
        <v>130</v>
      </c>
      <c r="BW138" s="42"/>
    </row>
    <row r="139" spans="1:75" x14ac:dyDescent="0.2">
      <c r="A139" s="1">
        <v>5</v>
      </c>
      <c r="B139" s="102">
        <f>BV922</f>
        <v>914</v>
      </c>
      <c r="C139" s="103">
        <f>BV521</f>
        <v>513</v>
      </c>
      <c r="D139" s="103">
        <f>BV59</f>
        <v>51</v>
      </c>
      <c r="E139" s="103">
        <f>BV428</f>
        <v>420</v>
      </c>
      <c r="F139" s="106">
        <f>BV152</f>
        <v>144</v>
      </c>
      <c r="G139" s="103">
        <f>BV295</f>
        <v>287</v>
      </c>
      <c r="H139" s="103">
        <f>BV821</f>
        <v>813</v>
      </c>
      <c r="I139" s="113">
        <f>BV710</f>
        <v>702</v>
      </c>
      <c r="J139" s="103">
        <f>BV564</f>
        <v>556</v>
      </c>
      <c r="K139" s="103">
        <f>BV963</f>
        <v>955</v>
      </c>
      <c r="L139" s="103">
        <f>BV401</f>
        <v>393</v>
      </c>
      <c r="M139" s="103">
        <f>BV34</f>
        <v>26</v>
      </c>
      <c r="N139" s="103">
        <f>BV318</f>
        <v>310</v>
      </c>
      <c r="O139" s="103">
        <f>BV173</f>
        <v>165</v>
      </c>
      <c r="P139" s="103">
        <f>BV671</f>
        <v>663</v>
      </c>
      <c r="Q139" s="103">
        <f>BV784</f>
        <v>776</v>
      </c>
      <c r="R139" s="103">
        <f>BV256</f>
        <v>248</v>
      </c>
      <c r="S139" s="103">
        <f>BV367</f>
        <v>359</v>
      </c>
      <c r="T139" s="103">
        <f>BV861</f>
        <v>853</v>
      </c>
      <c r="U139" s="103">
        <f>BV718</f>
        <v>710</v>
      </c>
      <c r="V139" s="103">
        <f>BV1010</f>
        <v>1002</v>
      </c>
      <c r="W139" s="103">
        <f>BV641</f>
        <v>633</v>
      </c>
      <c r="X139" s="103">
        <f>BV83</f>
        <v>75</v>
      </c>
      <c r="Y139" s="103">
        <f>BV484</f>
        <v>476</v>
      </c>
      <c r="Z139" s="103">
        <f>BV342</f>
        <v>334</v>
      </c>
      <c r="AA139" s="103">
        <f>BV229</f>
        <v>221</v>
      </c>
      <c r="AB139" s="103">
        <f>BV759</f>
        <v>751</v>
      </c>
      <c r="AC139" s="103">
        <f>BV904</f>
        <v>896</v>
      </c>
      <c r="AD139" s="103">
        <f>BV604</f>
        <v>596</v>
      </c>
      <c r="AE139" s="103">
        <f>BV971</f>
        <v>963</v>
      </c>
      <c r="AF139" s="103">
        <f>BV505</f>
        <v>497</v>
      </c>
      <c r="AG139" s="105">
        <f>BV106</f>
        <v>98</v>
      </c>
      <c r="AH139" s="5">
        <f t="shared" si="21"/>
        <v>16400</v>
      </c>
      <c r="AI139" s="5">
        <f t="shared" si="22"/>
        <v>11201200</v>
      </c>
      <c r="AJ139" s="2">
        <f t="shared" si="23"/>
        <v>8606720000</v>
      </c>
      <c r="AL139" s="146" t="s">
        <v>1125</v>
      </c>
      <c r="AM139" s="144" t="s">
        <v>896</v>
      </c>
      <c r="AN139" s="144" t="s">
        <v>550</v>
      </c>
      <c r="AO139" s="144" t="s">
        <v>957</v>
      </c>
      <c r="AP139" s="144" t="s">
        <v>739</v>
      </c>
      <c r="AQ139" s="144" t="s">
        <v>770</v>
      </c>
      <c r="AR139" s="144" t="s">
        <v>677</v>
      </c>
      <c r="AS139" s="144" t="s">
        <v>834</v>
      </c>
      <c r="AT139" s="144" t="s">
        <v>135</v>
      </c>
      <c r="AU139" s="121" t="s">
        <v>417</v>
      </c>
      <c r="AV139" s="144" t="s">
        <v>73</v>
      </c>
      <c r="AW139" s="144" t="s">
        <v>479</v>
      </c>
      <c r="AX139" s="144" t="s">
        <v>259</v>
      </c>
      <c r="AY139" s="144" t="s">
        <v>290</v>
      </c>
      <c r="AZ139" s="144" t="s">
        <v>196</v>
      </c>
      <c r="BA139" s="144" t="s">
        <v>354</v>
      </c>
      <c r="BB139" s="144" t="s">
        <v>904</v>
      </c>
      <c r="BC139" s="144" t="s">
        <v>621</v>
      </c>
      <c r="BD139" s="121" t="s">
        <v>965</v>
      </c>
      <c r="BE139" s="144" t="s">
        <v>558</v>
      </c>
      <c r="BF139" s="121" t="s">
        <v>778</v>
      </c>
      <c r="BG139" s="144" t="s">
        <v>747</v>
      </c>
      <c r="BH139" s="144" t="s">
        <v>842</v>
      </c>
      <c r="BI139" s="144" t="s">
        <v>685</v>
      </c>
      <c r="BJ139" s="144" t="s">
        <v>393</v>
      </c>
      <c r="BK139" s="144" t="s">
        <v>112</v>
      </c>
      <c r="BL139" s="144" t="s">
        <v>457</v>
      </c>
      <c r="BM139" s="121" t="s">
        <v>49</v>
      </c>
      <c r="BN139" s="144" t="s">
        <v>267</v>
      </c>
      <c r="BO139" s="121" t="s">
        <v>235</v>
      </c>
      <c r="BP139" s="144" t="s">
        <v>330</v>
      </c>
      <c r="BQ139" s="145" t="s">
        <v>4</v>
      </c>
      <c r="BR139" s="45"/>
      <c r="BS139" s="42"/>
      <c r="BT139" s="50" t="s">
        <v>599</v>
      </c>
      <c r="BU139" s="51" t="s">
        <v>1014</v>
      </c>
      <c r="BV139" s="52">
        <f>K3+(130*K5)</f>
        <v>131</v>
      </c>
      <c r="BW139" s="42"/>
    </row>
    <row r="140" spans="1:75" x14ac:dyDescent="0.2">
      <c r="A140" s="1">
        <v>6</v>
      </c>
      <c r="B140" s="102">
        <f>BV573</f>
        <v>565</v>
      </c>
      <c r="C140" s="103">
        <f>BV942</f>
        <v>934</v>
      </c>
      <c r="D140" s="103">
        <f>BV416</f>
        <v>408</v>
      </c>
      <c r="E140" s="103">
        <f>BV15</f>
        <v>7</v>
      </c>
      <c r="F140" s="103">
        <f>BV307</f>
        <v>299</v>
      </c>
      <c r="G140" s="106">
        <f>BV196</f>
        <v>188</v>
      </c>
      <c r="H140" s="113">
        <f>BV658</f>
        <v>650</v>
      </c>
      <c r="I140" s="103">
        <f>BV801</f>
        <v>793</v>
      </c>
      <c r="J140" s="103">
        <f>BV919</f>
        <v>911</v>
      </c>
      <c r="K140" s="103">
        <f>BV552</f>
        <v>544</v>
      </c>
      <c r="L140" s="103">
        <f>BV54</f>
        <v>46</v>
      </c>
      <c r="M140" s="103">
        <f>BV453</f>
        <v>445</v>
      </c>
      <c r="N140" s="103">
        <f>BV153</f>
        <v>145</v>
      </c>
      <c r="O140" s="103">
        <f>BV266</f>
        <v>258</v>
      </c>
      <c r="P140" s="103">
        <f>BV828</f>
        <v>820</v>
      </c>
      <c r="Q140" s="103">
        <f>BV683</f>
        <v>675</v>
      </c>
      <c r="R140" s="103">
        <f>BV347</f>
        <v>339</v>
      </c>
      <c r="S140" s="103">
        <f>BV204</f>
        <v>196</v>
      </c>
      <c r="T140" s="103">
        <f>BV762</f>
        <v>754</v>
      </c>
      <c r="U140" s="103">
        <f>BV873</f>
        <v>865</v>
      </c>
      <c r="V140" s="103">
        <f>BV597</f>
        <v>589</v>
      </c>
      <c r="W140" s="103">
        <f>BV998</f>
        <v>990</v>
      </c>
      <c r="X140" s="103">
        <f>BV504</f>
        <v>496</v>
      </c>
      <c r="Y140" s="103">
        <f>BV135</f>
        <v>127</v>
      </c>
      <c r="Z140" s="103">
        <f>BV241</f>
        <v>233</v>
      </c>
      <c r="AA140" s="103">
        <f>BV386</f>
        <v>378</v>
      </c>
      <c r="AB140" s="103">
        <f>BV852</f>
        <v>844</v>
      </c>
      <c r="AC140" s="103">
        <f>BV739</f>
        <v>731</v>
      </c>
      <c r="AD140" s="103">
        <f>BV1023</f>
        <v>1015</v>
      </c>
      <c r="AE140" s="103">
        <f>BV624</f>
        <v>616</v>
      </c>
      <c r="AF140" s="103">
        <f>BV94</f>
        <v>86</v>
      </c>
      <c r="AG140" s="105">
        <f>BV461</f>
        <v>453</v>
      </c>
      <c r="AH140" s="5">
        <f t="shared" si="21"/>
        <v>16400</v>
      </c>
      <c r="AI140" s="5">
        <f t="shared" si="22"/>
        <v>11201200</v>
      </c>
      <c r="AJ140" s="2">
        <f t="shared" si="23"/>
        <v>8606720000</v>
      </c>
      <c r="AL140" s="143" t="s">
        <v>613</v>
      </c>
      <c r="AM140" s="121" t="s">
        <v>895</v>
      </c>
      <c r="AN140" s="144" t="s">
        <v>549</v>
      </c>
      <c r="AO140" s="144" t="s">
        <v>956</v>
      </c>
      <c r="AP140" s="144" t="s">
        <v>738</v>
      </c>
      <c r="AQ140" s="144" t="s">
        <v>769</v>
      </c>
      <c r="AR140" s="144" t="s">
        <v>676</v>
      </c>
      <c r="AS140" s="144" t="s">
        <v>833</v>
      </c>
      <c r="AT140" s="121" t="s">
        <v>1139</v>
      </c>
      <c r="AU140" s="144" t="s">
        <v>402</v>
      </c>
      <c r="AV140" s="144" t="s">
        <v>58</v>
      </c>
      <c r="AW140" s="144" t="s">
        <v>466</v>
      </c>
      <c r="AX140" s="144" t="s">
        <v>244</v>
      </c>
      <c r="AY140" s="144" t="s">
        <v>276</v>
      </c>
      <c r="AZ140" s="144" t="s">
        <v>181</v>
      </c>
      <c r="BA140" s="144" t="s">
        <v>339</v>
      </c>
      <c r="BB140" s="144" t="s">
        <v>919</v>
      </c>
      <c r="BC140" s="144" t="s">
        <v>636</v>
      </c>
      <c r="BD140" s="144" t="s">
        <v>980</v>
      </c>
      <c r="BE140" s="121" t="s">
        <v>573</v>
      </c>
      <c r="BF140" s="144" t="s">
        <v>793</v>
      </c>
      <c r="BG140" s="121" t="s">
        <v>762</v>
      </c>
      <c r="BH140" s="144" t="s">
        <v>857</v>
      </c>
      <c r="BI140" s="144" t="s">
        <v>700</v>
      </c>
      <c r="BJ140" s="144" t="s">
        <v>394</v>
      </c>
      <c r="BK140" s="144" t="s">
        <v>113</v>
      </c>
      <c r="BL140" s="121" t="s">
        <v>458</v>
      </c>
      <c r="BM140" s="144" t="s">
        <v>50</v>
      </c>
      <c r="BN140" s="121" t="s">
        <v>268</v>
      </c>
      <c r="BO140" s="144" t="s">
        <v>236</v>
      </c>
      <c r="BP140" s="144" t="s">
        <v>331</v>
      </c>
      <c r="BQ140" s="145" t="s">
        <v>173</v>
      </c>
      <c r="BR140" s="45"/>
      <c r="BS140" s="42"/>
      <c r="BT140" s="50" t="s">
        <v>665</v>
      </c>
      <c r="BU140" s="51" t="s">
        <v>1014</v>
      </c>
      <c r="BV140" s="52">
        <f>K3+(131*K5)</f>
        <v>132</v>
      </c>
      <c r="BW140" s="42"/>
    </row>
    <row r="141" spans="1:75" x14ac:dyDescent="0.2">
      <c r="A141" s="1">
        <v>7</v>
      </c>
      <c r="B141" s="102">
        <f>BV113</f>
        <v>105</v>
      </c>
      <c r="C141" s="103">
        <f>BV514</f>
        <v>506</v>
      </c>
      <c r="D141" s="103">
        <f>BV980</f>
        <v>972</v>
      </c>
      <c r="E141" s="103">
        <f>BV611</f>
        <v>603</v>
      </c>
      <c r="F141" s="103">
        <f>BV895</f>
        <v>887</v>
      </c>
      <c r="G141" s="113">
        <f>BV752</f>
        <v>744</v>
      </c>
      <c r="H141" s="106">
        <f>BV222</f>
        <v>214</v>
      </c>
      <c r="I141" s="103">
        <f>BV333</f>
        <v>325</v>
      </c>
      <c r="J141" s="103">
        <f>BV475</f>
        <v>467</v>
      </c>
      <c r="K141" s="103">
        <f>BV76</f>
        <v>68</v>
      </c>
      <c r="L141" s="103">
        <f>BV634</f>
        <v>626</v>
      </c>
      <c r="M141" s="103">
        <f>BV1001</f>
        <v>993</v>
      </c>
      <c r="N141" s="103">
        <f>BV725</f>
        <v>717</v>
      </c>
      <c r="O141" s="103">
        <f>BV870</f>
        <v>862</v>
      </c>
      <c r="P141" s="103">
        <f>BV376</f>
        <v>368</v>
      </c>
      <c r="Q141" s="103">
        <f>BV263</f>
        <v>255</v>
      </c>
      <c r="R141" s="103">
        <f>BV791</f>
        <v>783</v>
      </c>
      <c r="S141" s="103">
        <f>BV680</f>
        <v>672</v>
      </c>
      <c r="T141" s="103">
        <f>BV182</f>
        <v>174</v>
      </c>
      <c r="U141" s="103">
        <f>BV325</f>
        <v>317</v>
      </c>
      <c r="V141" s="103">
        <f>BV25</f>
        <v>17</v>
      </c>
      <c r="W141" s="103">
        <f>BV394</f>
        <v>386</v>
      </c>
      <c r="X141" s="103">
        <f>BV956</f>
        <v>948</v>
      </c>
      <c r="Y141" s="103">
        <f>BV555</f>
        <v>547</v>
      </c>
      <c r="Z141" s="103">
        <f>BV701</f>
        <v>693</v>
      </c>
      <c r="AA141" s="103">
        <f>BV814</f>
        <v>806</v>
      </c>
      <c r="AB141" s="103">
        <f>BV288</f>
        <v>280</v>
      </c>
      <c r="AC141" s="103">
        <f>BV143</f>
        <v>135</v>
      </c>
      <c r="AD141" s="103">
        <f>BV435</f>
        <v>427</v>
      </c>
      <c r="AE141" s="103">
        <f>BV68</f>
        <v>60</v>
      </c>
      <c r="AF141" s="103">
        <f>BV530</f>
        <v>522</v>
      </c>
      <c r="AG141" s="105">
        <f>BV929</f>
        <v>921</v>
      </c>
      <c r="AH141" s="5">
        <f t="shared" si="21"/>
        <v>16400</v>
      </c>
      <c r="AI141" s="5">
        <f t="shared" si="22"/>
        <v>11201200</v>
      </c>
      <c r="AL141" s="143" t="s">
        <v>615</v>
      </c>
      <c r="AM141" s="144" t="s">
        <v>898</v>
      </c>
      <c r="AN141" s="121" t="s">
        <v>552</v>
      </c>
      <c r="AO141" s="144" t="s">
        <v>959</v>
      </c>
      <c r="AP141" s="121" t="s">
        <v>741</v>
      </c>
      <c r="AQ141" s="144" t="s">
        <v>772</v>
      </c>
      <c r="AR141" s="144" t="s">
        <v>679</v>
      </c>
      <c r="AS141" s="144" t="s">
        <v>836</v>
      </c>
      <c r="AT141" s="144" t="s">
        <v>133</v>
      </c>
      <c r="AU141" s="144" t="s">
        <v>415</v>
      </c>
      <c r="AV141" s="144" t="s">
        <v>71</v>
      </c>
      <c r="AW141" s="121" t="s">
        <v>477</v>
      </c>
      <c r="AX141" s="144" t="s">
        <v>257</v>
      </c>
      <c r="AY141" s="121" t="s">
        <v>288</v>
      </c>
      <c r="AZ141" s="144" t="s">
        <v>194</v>
      </c>
      <c r="BA141" s="144" t="s">
        <v>352</v>
      </c>
      <c r="BB141" s="144" t="s">
        <v>906</v>
      </c>
      <c r="BC141" s="144" t="s">
        <v>623</v>
      </c>
      <c r="BD141" s="144" t="s">
        <v>967</v>
      </c>
      <c r="BE141" s="144" t="s">
        <v>560</v>
      </c>
      <c r="BF141" s="144" t="s">
        <v>780</v>
      </c>
      <c r="BG141" s="144" t="s">
        <v>749</v>
      </c>
      <c r="BH141" s="121" t="s">
        <v>844</v>
      </c>
      <c r="BI141" s="144" t="s">
        <v>687</v>
      </c>
      <c r="BJ141" s="144" t="s">
        <v>391</v>
      </c>
      <c r="BK141" s="144" t="s">
        <v>110</v>
      </c>
      <c r="BL141" s="144" t="s">
        <v>455</v>
      </c>
      <c r="BM141" s="144" t="s">
        <v>47</v>
      </c>
      <c r="BN141" s="144" t="s">
        <v>265</v>
      </c>
      <c r="BO141" s="144" t="s">
        <v>907</v>
      </c>
      <c r="BP141" s="144" t="s">
        <v>328</v>
      </c>
      <c r="BQ141" s="147" t="s">
        <v>1140</v>
      </c>
      <c r="BR141" s="45"/>
      <c r="BS141" s="42"/>
      <c r="BT141" s="50" t="s">
        <v>350</v>
      </c>
      <c r="BU141" s="51" t="s">
        <v>1014</v>
      </c>
      <c r="BV141" s="52">
        <f>K3+(132*K5)</f>
        <v>133</v>
      </c>
      <c r="BW141" s="42"/>
    </row>
    <row r="142" spans="1:75" x14ac:dyDescent="0.2">
      <c r="A142" s="1">
        <v>8</v>
      </c>
      <c r="B142" s="102">
        <f>BV470</f>
        <v>462</v>
      </c>
      <c r="C142" s="103">
        <f>BV101</f>
        <v>93</v>
      </c>
      <c r="D142" s="103">
        <f>BV631</f>
        <v>623</v>
      </c>
      <c r="E142" s="103">
        <f>BV1032</f>
        <v>1024</v>
      </c>
      <c r="F142" s="113">
        <f>BV732</f>
        <v>724</v>
      </c>
      <c r="G142" s="103">
        <f>BV843</f>
        <v>835</v>
      </c>
      <c r="H142" s="103">
        <f>BV377</f>
        <v>369</v>
      </c>
      <c r="I142" s="106">
        <f>BV234</f>
        <v>226</v>
      </c>
      <c r="J142" s="103">
        <f>BV128</f>
        <v>120</v>
      </c>
      <c r="K142" s="103">
        <f>BV495</f>
        <v>487</v>
      </c>
      <c r="L142" s="103">
        <f>BV989</f>
        <v>981</v>
      </c>
      <c r="M142" s="103">
        <f>BV590</f>
        <v>582</v>
      </c>
      <c r="N142" s="103">
        <f>BV882</f>
        <v>874</v>
      </c>
      <c r="O142" s="103">
        <f>BV769</f>
        <v>761</v>
      </c>
      <c r="P142" s="103">
        <f>BV211</f>
        <v>203</v>
      </c>
      <c r="Q142" s="103">
        <f>BV356</f>
        <v>348</v>
      </c>
      <c r="R142" s="103">
        <f>BV692</f>
        <v>684</v>
      </c>
      <c r="S142" s="103">
        <f>BV835</f>
        <v>827</v>
      </c>
      <c r="T142" s="103">
        <f>BV273</f>
        <v>265</v>
      </c>
      <c r="U142" s="103">
        <f>BV162</f>
        <v>154</v>
      </c>
      <c r="V142" s="103">
        <f>BV446</f>
        <v>438</v>
      </c>
      <c r="W142" s="103">
        <f>BV45</f>
        <v>37</v>
      </c>
      <c r="X142" s="103">
        <f>BV543</f>
        <v>535</v>
      </c>
      <c r="Y142" s="103">
        <f>BV912</f>
        <v>904</v>
      </c>
      <c r="Z142" s="103">
        <f>BV794</f>
        <v>786</v>
      </c>
      <c r="AA142" s="103">
        <f>BV649</f>
        <v>641</v>
      </c>
      <c r="AB142" s="103">
        <f>BV187</f>
        <v>179</v>
      </c>
      <c r="AC142" s="103">
        <f>BV300</f>
        <v>292</v>
      </c>
      <c r="AD142" s="103">
        <f>BV24</f>
        <v>16</v>
      </c>
      <c r="AE142" s="103">
        <f>BV423</f>
        <v>415</v>
      </c>
      <c r="AF142" s="103">
        <f>BV949</f>
        <v>941</v>
      </c>
      <c r="AG142" s="105">
        <f>BV582</f>
        <v>574</v>
      </c>
      <c r="AH142" s="5">
        <f t="shared" si="21"/>
        <v>16400</v>
      </c>
      <c r="AI142" s="5">
        <f t="shared" si="22"/>
        <v>11201200</v>
      </c>
      <c r="AL142" s="143" t="s">
        <v>611</v>
      </c>
      <c r="AM142" s="144" t="s">
        <v>893</v>
      </c>
      <c r="AN142" s="144" t="s">
        <v>547</v>
      </c>
      <c r="AO142" s="121" t="s">
        <v>921</v>
      </c>
      <c r="AP142" s="144" t="s">
        <v>736</v>
      </c>
      <c r="AQ142" s="121" t="s">
        <v>1015</v>
      </c>
      <c r="AR142" s="144" t="s">
        <v>674</v>
      </c>
      <c r="AS142" s="144" t="s">
        <v>831</v>
      </c>
      <c r="AT142" s="144" t="s">
        <v>122</v>
      </c>
      <c r="AU142" s="144" t="s">
        <v>404</v>
      </c>
      <c r="AV142" s="121" t="s">
        <v>60</v>
      </c>
      <c r="AW142" s="144" t="s">
        <v>468</v>
      </c>
      <c r="AX142" s="121" t="s">
        <v>246</v>
      </c>
      <c r="AY142" s="144" t="s">
        <v>278</v>
      </c>
      <c r="AZ142" s="144" t="s">
        <v>183</v>
      </c>
      <c r="BA142" s="144" t="s">
        <v>341</v>
      </c>
      <c r="BB142" s="144" t="s">
        <v>917</v>
      </c>
      <c r="BC142" s="144" t="s">
        <v>634</v>
      </c>
      <c r="BD142" s="144" t="s">
        <v>978</v>
      </c>
      <c r="BE142" s="144" t="s">
        <v>571</v>
      </c>
      <c r="BF142" s="144" t="s">
        <v>791</v>
      </c>
      <c r="BG142" s="144" t="s">
        <v>760</v>
      </c>
      <c r="BH142" s="144" t="s">
        <v>855</v>
      </c>
      <c r="BI142" s="121" t="s">
        <v>1113</v>
      </c>
      <c r="BJ142" s="144" t="s">
        <v>396</v>
      </c>
      <c r="BK142" s="144" t="s">
        <v>115</v>
      </c>
      <c r="BL142" s="144" t="s">
        <v>460</v>
      </c>
      <c r="BM142" s="144" t="s">
        <v>656</v>
      </c>
      <c r="BN142" s="144" t="s">
        <v>270</v>
      </c>
      <c r="BO142" s="144" t="s">
        <v>238</v>
      </c>
      <c r="BP142" s="121" t="s">
        <v>333</v>
      </c>
      <c r="BQ142" s="145" t="s">
        <v>175</v>
      </c>
      <c r="BR142" s="45"/>
      <c r="BS142" s="42"/>
      <c r="BT142" s="50" t="s">
        <v>416</v>
      </c>
      <c r="BU142" s="51" t="s">
        <v>1014</v>
      </c>
      <c r="BV142" s="52">
        <f>K3+(133*K5)</f>
        <v>134</v>
      </c>
      <c r="BW142" s="42"/>
    </row>
    <row r="143" spans="1:75" x14ac:dyDescent="0.2">
      <c r="A143" s="1">
        <v>9</v>
      </c>
      <c r="B143" s="102">
        <f>BV176</f>
        <v>168</v>
      </c>
      <c r="C143" s="103">
        <f>BV319</f>
        <v>311</v>
      </c>
      <c r="D143" s="103">
        <f>BV781</f>
        <v>773</v>
      </c>
      <c r="E143" s="103">
        <f>BV670</f>
        <v>662</v>
      </c>
      <c r="F143" s="103">
        <f>BV962</f>
        <v>954</v>
      </c>
      <c r="G143" s="103">
        <f>BV561</f>
        <v>553</v>
      </c>
      <c r="H143" s="103">
        <f>BV35</f>
        <v>27</v>
      </c>
      <c r="I143" s="103">
        <f>BV404</f>
        <v>396</v>
      </c>
      <c r="J143" s="106">
        <f>BV294</f>
        <v>286</v>
      </c>
      <c r="K143" s="103">
        <f>BV149</f>
        <v>141</v>
      </c>
      <c r="L143" s="103">
        <f>BV711</f>
        <v>703</v>
      </c>
      <c r="M143" s="113">
        <f>BV824</f>
        <v>816</v>
      </c>
      <c r="N143" s="103">
        <f>BV524</f>
        <v>516</v>
      </c>
      <c r="O143" s="103">
        <f>BV923</f>
        <v>915</v>
      </c>
      <c r="P143" s="103">
        <f>BV425</f>
        <v>417</v>
      </c>
      <c r="Q143" s="103">
        <f>BV58</f>
        <v>50</v>
      </c>
      <c r="R143" s="103">
        <f>BV970</f>
        <v>962</v>
      </c>
      <c r="S143" s="103">
        <f>BV601</f>
        <v>593</v>
      </c>
      <c r="T143" s="103">
        <f>BV107</f>
        <v>99</v>
      </c>
      <c r="U143" s="103">
        <f>BV508</f>
        <v>500</v>
      </c>
      <c r="V143" s="103">
        <f>BV232</f>
        <v>224</v>
      </c>
      <c r="W143" s="103">
        <f>BV343</f>
        <v>335</v>
      </c>
      <c r="X143" s="103">
        <f>BV901</f>
        <v>893</v>
      </c>
      <c r="Y143" s="103">
        <f>BV758</f>
        <v>750</v>
      </c>
      <c r="Z143" s="103">
        <f>BV644</f>
        <v>636</v>
      </c>
      <c r="AA143" s="103">
        <f>BV1011</f>
        <v>1003</v>
      </c>
      <c r="AB143" s="103">
        <f>BV481</f>
        <v>473</v>
      </c>
      <c r="AC143" s="103">
        <f>BV82</f>
        <v>74</v>
      </c>
      <c r="AD143" s="103">
        <f>BV366</f>
        <v>358</v>
      </c>
      <c r="AE143" s="103">
        <f>BV253</f>
        <v>245</v>
      </c>
      <c r="AF143" s="103">
        <f>BV719</f>
        <v>711</v>
      </c>
      <c r="AG143" s="105">
        <f>BV864</f>
        <v>856</v>
      </c>
      <c r="AH143" s="5">
        <f t="shared" si="21"/>
        <v>16400</v>
      </c>
      <c r="AI143" s="5">
        <f t="shared" si="22"/>
        <v>11201200</v>
      </c>
      <c r="AJ143" s="2">
        <f t="shared" si="23"/>
        <v>8606720000</v>
      </c>
      <c r="AL143" s="143" t="s">
        <v>170</v>
      </c>
      <c r="AM143" s="144" t="s">
        <v>327</v>
      </c>
      <c r="AN143" s="144" t="s">
        <v>232</v>
      </c>
      <c r="AO143" s="144" t="s">
        <v>264</v>
      </c>
      <c r="AP143" s="121" t="s">
        <v>139</v>
      </c>
      <c r="AQ143" s="144" t="s">
        <v>454</v>
      </c>
      <c r="AR143" s="144" t="s">
        <v>109</v>
      </c>
      <c r="AS143" s="144" t="s">
        <v>390</v>
      </c>
      <c r="AT143" s="144" t="s">
        <v>688</v>
      </c>
      <c r="AU143" s="144" t="s">
        <v>845</v>
      </c>
      <c r="AV143" s="144" t="s">
        <v>750</v>
      </c>
      <c r="AW143" s="144" t="s">
        <v>781</v>
      </c>
      <c r="AX143" s="144" t="s">
        <v>561</v>
      </c>
      <c r="AY143" s="121" t="s">
        <v>1118</v>
      </c>
      <c r="AZ143" s="144" t="s">
        <v>624</v>
      </c>
      <c r="BA143" s="144" t="s">
        <v>907</v>
      </c>
      <c r="BB143" s="121" t="s">
        <v>351</v>
      </c>
      <c r="BC143" s="144" t="s">
        <v>193</v>
      </c>
      <c r="BD143" s="144" t="s">
        <v>6</v>
      </c>
      <c r="BE143" s="144" t="s">
        <v>256</v>
      </c>
      <c r="BF143" s="144" t="s">
        <v>476</v>
      </c>
      <c r="BG143" s="144" t="s">
        <v>70</v>
      </c>
      <c r="BH143" s="121" t="s">
        <v>414</v>
      </c>
      <c r="BI143" s="144" t="s">
        <v>132</v>
      </c>
      <c r="BJ143" s="144" t="s">
        <v>837</v>
      </c>
      <c r="BK143" s="121" t="s">
        <v>680</v>
      </c>
      <c r="BL143" s="144" t="s">
        <v>773</v>
      </c>
      <c r="BM143" s="144" t="s">
        <v>742</v>
      </c>
      <c r="BN143" s="144" t="s">
        <v>960</v>
      </c>
      <c r="BO143" s="144" t="s">
        <v>553</v>
      </c>
      <c r="BP143" s="144" t="s">
        <v>899</v>
      </c>
      <c r="BQ143" s="147" t="s">
        <v>616</v>
      </c>
      <c r="BR143" s="45"/>
      <c r="BS143" s="42"/>
      <c r="BT143" s="50" t="s">
        <v>47</v>
      </c>
      <c r="BU143" s="51" t="s">
        <v>1014</v>
      </c>
      <c r="BV143" s="52">
        <f>K3+(134*K5)</f>
        <v>135</v>
      </c>
      <c r="BW143" s="42"/>
    </row>
    <row r="144" spans="1:75" x14ac:dyDescent="0.2">
      <c r="A144" s="1">
        <v>10</v>
      </c>
      <c r="B144" s="102">
        <f>BV267</f>
        <v>259</v>
      </c>
      <c r="C144" s="103">
        <f>BV156</f>
        <v>148</v>
      </c>
      <c r="D144" s="103">
        <f>BV682</f>
        <v>674</v>
      </c>
      <c r="E144" s="103">
        <f>BV825</f>
        <v>817</v>
      </c>
      <c r="F144" s="103">
        <f>BV549</f>
        <v>541</v>
      </c>
      <c r="G144" s="103">
        <f>BV918</f>
        <v>910</v>
      </c>
      <c r="H144" s="103">
        <f>BV456</f>
        <v>448</v>
      </c>
      <c r="I144" s="103">
        <f>BV55</f>
        <v>47</v>
      </c>
      <c r="J144" s="103">
        <f>BV193</f>
        <v>185</v>
      </c>
      <c r="K144" s="106">
        <f>BV306</f>
        <v>298</v>
      </c>
      <c r="L144" s="113">
        <f>BV804</f>
        <v>796</v>
      </c>
      <c r="M144" s="103">
        <f>BV659</f>
        <v>651</v>
      </c>
      <c r="N144" s="103">
        <f>BV943</f>
        <v>935</v>
      </c>
      <c r="O144" s="103">
        <f>BV576</f>
        <v>568</v>
      </c>
      <c r="P144" s="103">
        <f>BV14</f>
        <v>6</v>
      </c>
      <c r="Q144" s="103">
        <f>BV413</f>
        <v>405</v>
      </c>
      <c r="R144" s="103">
        <f>BV621</f>
        <v>613</v>
      </c>
      <c r="S144" s="103">
        <f>BV1022</f>
        <v>1014</v>
      </c>
      <c r="T144" s="103">
        <f>BV464</f>
        <v>456</v>
      </c>
      <c r="U144" s="103">
        <f>BV95</f>
        <v>87</v>
      </c>
      <c r="V144" s="103">
        <f>BV387</f>
        <v>379</v>
      </c>
      <c r="W144" s="103">
        <f>BV244</f>
        <v>236</v>
      </c>
      <c r="X144" s="103">
        <f>BV738</f>
        <v>730</v>
      </c>
      <c r="Y144" s="103">
        <f>BV849</f>
        <v>841</v>
      </c>
      <c r="Z144" s="103">
        <f>BV999</f>
        <v>991</v>
      </c>
      <c r="AA144" s="103">
        <f>BV600</f>
        <v>592</v>
      </c>
      <c r="AB144" s="103">
        <f>BV134</f>
        <v>126</v>
      </c>
      <c r="AC144" s="103">
        <f>BV501</f>
        <v>493</v>
      </c>
      <c r="AD144" s="103">
        <f>BV201</f>
        <v>193</v>
      </c>
      <c r="AE144" s="103">
        <f>BV346</f>
        <v>338</v>
      </c>
      <c r="AF144" s="103">
        <f>BV876</f>
        <v>868</v>
      </c>
      <c r="AG144" s="105">
        <f>BV763</f>
        <v>755</v>
      </c>
      <c r="AH144" s="5">
        <f t="shared" si="21"/>
        <v>16400</v>
      </c>
      <c r="AI144" s="5">
        <f t="shared" si="22"/>
        <v>11201200</v>
      </c>
      <c r="AJ144" s="2">
        <f t="shared" si="23"/>
        <v>8606720000</v>
      </c>
      <c r="AL144" s="143" t="s">
        <v>176</v>
      </c>
      <c r="AM144" s="144" t="s">
        <v>334</v>
      </c>
      <c r="AN144" s="144" t="s">
        <v>239</v>
      </c>
      <c r="AO144" s="144" t="s">
        <v>271</v>
      </c>
      <c r="AP144" s="144" t="s">
        <v>53</v>
      </c>
      <c r="AQ144" s="121" t="s">
        <v>1130</v>
      </c>
      <c r="AR144" s="144" t="s">
        <v>116</v>
      </c>
      <c r="AS144" s="144" t="s">
        <v>397</v>
      </c>
      <c r="AT144" s="144" t="s">
        <v>697</v>
      </c>
      <c r="AU144" s="144" t="s">
        <v>854</v>
      </c>
      <c r="AV144" s="144" t="s">
        <v>759</v>
      </c>
      <c r="AW144" s="144" t="s">
        <v>790</v>
      </c>
      <c r="AX144" s="121" t="s">
        <v>570</v>
      </c>
      <c r="AY144" s="144" t="s">
        <v>977</v>
      </c>
      <c r="AZ144" s="144" t="s">
        <v>633</v>
      </c>
      <c r="BA144" s="144" t="s">
        <v>916</v>
      </c>
      <c r="BB144" s="144" t="s">
        <v>342</v>
      </c>
      <c r="BC144" s="121" t="s">
        <v>184</v>
      </c>
      <c r="BD144" s="144" t="s">
        <v>279</v>
      </c>
      <c r="BE144" s="144" t="s">
        <v>247</v>
      </c>
      <c r="BF144" s="144" t="s">
        <v>469</v>
      </c>
      <c r="BG144" s="144" t="s">
        <v>61</v>
      </c>
      <c r="BH144" s="144" t="s">
        <v>405</v>
      </c>
      <c r="BI144" s="121" t="s">
        <v>123</v>
      </c>
      <c r="BJ144" s="121" t="s">
        <v>830</v>
      </c>
      <c r="BK144" s="144" t="s">
        <v>673</v>
      </c>
      <c r="BL144" s="144" t="s">
        <v>767</v>
      </c>
      <c r="BM144" s="144" t="s">
        <v>735</v>
      </c>
      <c r="BN144" s="144" t="s">
        <v>954</v>
      </c>
      <c r="BO144" s="144" t="s">
        <v>546</v>
      </c>
      <c r="BP144" s="121" t="s">
        <v>892</v>
      </c>
      <c r="BQ144" s="145" t="s">
        <v>610</v>
      </c>
      <c r="BR144" s="45"/>
      <c r="BS144" s="42"/>
      <c r="BT144" s="50" t="s">
        <v>228</v>
      </c>
      <c r="BU144" s="51" t="s">
        <v>1014</v>
      </c>
      <c r="BV144" s="52">
        <f>K3+(135*K5)</f>
        <v>136</v>
      </c>
      <c r="BW144" s="42"/>
    </row>
    <row r="145" spans="1:75" x14ac:dyDescent="0.2">
      <c r="A145" s="1">
        <v>11</v>
      </c>
      <c r="B145" s="102">
        <f>BV871</f>
        <v>863</v>
      </c>
      <c r="C145" s="103">
        <f>BV728</f>
        <v>720</v>
      </c>
      <c r="D145" s="103">
        <f>BV262</f>
        <v>254</v>
      </c>
      <c r="E145" s="103">
        <f>BV373</f>
        <v>365</v>
      </c>
      <c r="F145" s="103">
        <f>BV73</f>
        <v>65</v>
      </c>
      <c r="G145" s="103">
        <f>BV474</f>
        <v>466</v>
      </c>
      <c r="H145" s="103">
        <f>BV1004</f>
        <v>996</v>
      </c>
      <c r="I145" s="103">
        <f>BV635</f>
        <v>627</v>
      </c>
      <c r="J145" s="103">
        <f>BV749</f>
        <v>741</v>
      </c>
      <c r="K145" s="113">
        <f>BV894</f>
        <v>886</v>
      </c>
      <c r="L145" s="106">
        <f>BV336</f>
        <v>328</v>
      </c>
      <c r="M145" s="103">
        <f>BV223</f>
        <v>215</v>
      </c>
      <c r="N145" s="103">
        <f>BV515</f>
        <v>507</v>
      </c>
      <c r="O145" s="103">
        <f>BV116</f>
        <v>108</v>
      </c>
      <c r="P145" s="103">
        <f>BV610</f>
        <v>602</v>
      </c>
      <c r="Q145" s="103">
        <f>BV977</f>
        <v>969</v>
      </c>
      <c r="R145" s="103">
        <f>BV65</f>
        <v>57</v>
      </c>
      <c r="S145" s="103">
        <f>BV434</f>
        <v>426</v>
      </c>
      <c r="T145" s="103">
        <f>BV932</f>
        <v>924</v>
      </c>
      <c r="U145" s="103">
        <f>BV531</f>
        <v>523</v>
      </c>
      <c r="V145" s="103">
        <f>BV815</f>
        <v>807</v>
      </c>
      <c r="W145" s="103">
        <f>BV704</f>
        <v>696</v>
      </c>
      <c r="X145" s="103">
        <f>BV142</f>
        <v>134</v>
      </c>
      <c r="Y145" s="103">
        <f>BV285</f>
        <v>277</v>
      </c>
      <c r="Z145" s="103">
        <f>BV395</f>
        <v>387</v>
      </c>
      <c r="AA145" s="103">
        <f>BV28</f>
        <v>20</v>
      </c>
      <c r="AB145" s="103">
        <f>BV554</f>
        <v>546</v>
      </c>
      <c r="AC145" s="103">
        <f>BV953</f>
        <v>945</v>
      </c>
      <c r="AD145" s="103">
        <f>BV677</f>
        <v>669</v>
      </c>
      <c r="AE145" s="103">
        <f>BV790</f>
        <v>782</v>
      </c>
      <c r="AF145" s="103">
        <f>BV328</f>
        <v>320</v>
      </c>
      <c r="AG145" s="105">
        <f>BV183</f>
        <v>175</v>
      </c>
      <c r="AH145" s="5">
        <f t="shared" si="21"/>
        <v>16400</v>
      </c>
      <c r="AI145" s="5">
        <f t="shared" si="22"/>
        <v>11201200</v>
      </c>
      <c r="AL145" s="146" t="s">
        <v>172</v>
      </c>
      <c r="AM145" s="144" t="s">
        <v>329</v>
      </c>
      <c r="AN145" s="144" t="s">
        <v>234</v>
      </c>
      <c r="AO145" s="144" t="s">
        <v>266</v>
      </c>
      <c r="AP145" s="144" t="s">
        <v>48</v>
      </c>
      <c r="AQ145" s="144" t="s">
        <v>456</v>
      </c>
      <c r="AR145" s="121" t="s">
        <v>111</v>
      </c>
      <c r="AS145" s="144" t="s">
        <v>392</v>
      </c>
      <c r="AT145" s="144" t="s">
        <v>686</v>
      </c>
      <c r="AU145" s="121" t="s">
        <v>843</v>
      </c>
      <c r="AV145" s="144" t="s">
        <v>748</v>
      </c>
      <c r="AW145" s="144" t="s">
        <v>779</v>
      </c>
      <c r="AX145" s="144" t="s">
        <v>559</v>
      </c>
      <c r="AY145" s="144" t="s">
        <v>966</v>
      </c>
      <c r="AZ145" s="144" t="s">
        <v>622</v>
      </c>
      <c r="BA145" s="121" t="s">
        <v>905</v>
      </c>
      <c r="BB145" s="144" t="s">
        <v>353</v>
      </c>
      <c r="BC145" s="144" t="s">
        <v>195</v>
      </c>
      <c r="BD145" s="121" t="s">
        <v>1124</v>
      </c>
      <c r="BE145" s="144" t="s">
        <v>258</v>
      </c>
      <c r="BF145" s="144" t="s">
        <v>478</v>
      </c>
      <c r="BG145" s="144" t="s">
        <v>72</v>
      </c>
      <c r="BH145" s="144" t="s">
        <v>416</v>
      </c>
      <c r="BI145" s="144" t="s">
        <v>134</v>
      </c>
      <c r="BJ145" s="144" t="s">
        <v>835</v>
      </c>
      <c r="BK145" s="144" t="s">
        <v>678</v>
      </c>
      <c r="BL145" s="144" t="s">
        <v>771</v>
      </c>
      <c r="BM145" s="121" t="s">
        <v>740</v>
      </c>
      <c r="BN145" s="144" t="s">
        <v>958</v>
      </c>
      <c r="BO145" s="144" t="s">
        <v>551</v>
      </c>
      <c r="BP145" s="144" t="s">
        <v>897</v>
      </c>
      <c r="BQ145" s="145" t="s">
        <v>614</v>
      </c>
      <c r="BR145" s="45"/>
      <c r="BS145" s="42"/>
      <c r="BT145" s="50" t="s">
        <v>306</v>
      </c>
      <c r="BU145" s="51" t="s">
        <v>1014</v>
      </c>
      <c r="BV145" s="52">
        <f>K3+(136*K5)</f>
        <v>137</v>
      </c>
      <c r="BW145" s="42"/>
    </row>
    <row r="146" spans="1:75" x14ac:dyDescent="0.2">
      <c r="A146" s="1">
        <v>12</v>
      </c>
      <c r="B146" s="102">
        <f>BV772</f>
        <v>764</v>
      </c>
      <c r="C146" s="103">
        <f>BV883</f>
        <v>875</v>
      </c>
      <c r="D146" s="103">
        <f>BV353</f>
        <v>345</v>
      </c>
      <c r="E146" s="103">
        <f>BV210</f>
        <v>202</v>
      </c>
      <c r="F146" s="103">
        <f>BV494</f>
        <v>486</v>
      </c>
      <c r="G146" s="103">
        <f>BV125</f>
        <v>117</v>
      </c>
      <c r="H146" s="103">
        <f>BV591</f>
        <v>583</v>
      </c>
      <c r="I146" s="103">
        <f>BV992</f>
        <v>984</v>
      </c>
      <c r="J146" s="113">
        <f>BV842</f>
        <v>834</v>
      </c>
      <c r="K146" s="103">
        <f>BV729</f>
        <v>721</v>
      </c>
      <c r="L146" s="103">
        <f>BV235</f>
        <v>227</v>
      </c>
      <c r="M146" s="106">
        <f>BV380</f>
        <v>372</v>
      </c>
      <c r="N146" s="103">
        <f>BV104</f>
        <v>96</v>
      </c>
      <c r="O146" s="103">
        <f>BV471</f>
        <v>463</v>
      </c>
      <c r="P146" s="103">
        <f>BV1029</f>
        <v>1021</v>
      </c>
      <c r="Q146" s="103">
        <f>BV630</f>
        <v>622</v>
      </c>
      <c r="R146" s="103">
        <f>BV422</f>
        <v>414</v>
      </c>
      <c r="S146" s="103">
        <f>BV21</f>
        <v>13</v>
      </c>
      <c r="T146" s="103">
        <f>BV583</f>
        <v>575</v>
      </c>
      <c r="U146" s="103">
        <f>BV952</f>
        <v>944</v>
      </c>
      <c r="V146" s="103">
        <f>BV652</f>
        <v>644</v>
      </c>
      <c r="W146" s="103">
        <f>BV795</f>
        <v>787</v>
      </c>
      <c r="X146" s="103">
        <f>BV297</f>
        <v>289</v>
      </c>
      <c r="Y146" s="103">
        <f>BV186</f>
        <v>178</v>
      </c>
      <c r="Z146" s="103">
        <f>BV48</f>
        <v>40</v>
      </c>
      <c r="AA146" s="103">
        <f>BV447</f>
        <v>439</v>
      </c>
      <c r="AB146" s="103">
        <f>BV909</f>
        <v>901</v>
      </c>
      <c r="AC146" s="103">
        <f>BV542</f>
        <v>534</v>
      </c>
      <c r="AD146" s="103">
        <f>BV834</f>
        <v>826</v>
      </c>
      <c r="AE146" s="103">
        <f>BV689</f>
        <v>681</v>
      </c>
      <c r="AF146" s="103">
        <f>BV163</f>
        <v>155</v>
      </c>
      <c r="AG146" s="105">
        <f>BV276</f>
        <v>268</v>
      </c>
      <c r="AH146" s="5">
        <f t="shared" si="21"/>
        <v>16400</v>
      </c>
      <c r="AI146" s="5">
        <f t="shared" si="22"/>
        <v>11201200</v>
      </c>
      <c r="AL146" s="143" t="s">
        <v>174</v>
      </c>
      <c r="AM146" s="121" t="s">
        <v>332</v>
      </c>
      <c r="AN146" s="144" t="s">
        <v>237</v>
      </c>
      <c r="AO146" s="144" t="s">
        <v>269</v>
      </c>
      <c r="AP146" s="144" t="s">
        <v>51</v>
      </c>
      <c r="AQ146" s="144" t="s">
        <v>459</v>
      </c>
      <c r="AR146" s="144" t="s">
        <v>114</v>
      </c>
      <c r="AS146" s="121" t="s">
        <v>395</v>
      </c>
      <c r="AT146" s="121" t="s">
        <v>699</v>
      </c>
      <c r="AU146" s="144" t="s">
        <v>856</v>
      </c>
      <c r="AV146" s="144" t="s">
        <v>761</v>
      </c>
      <c r="AW146" s="144" t="s">
        <v>792</v>
      </c>
      <c r="AX146" s="144" t="s">
        <v>572</v>
      </c>
      <c r="AY146" s="144" t="s">
        <v>979</v>
      </c>
      <c r="AZ146" s="121" t="s">
        <v>635</v>
      </c>
      <c r="BA146" s="144" t="s">
        <v>918</v>
      </c>
      <c r="BB146" s="144" t="s">
        <v>340</v>
      </c>
      <c r="BC146" s="144" t="s">
        <v>182</v>
      </c>
      <c r="BD146" s="144" t="s">
        <v>277</v>
      </c>
      <c r="BE146" s="121" t="s">
        <v>245</v>
      </c>
      <c r="BF146" s="144" t="s">
        <v>467</v>
      </c>
      <c r="BG146" s="144" t="s">
        <v>59</v>
      </c>
      <c r="BH146" s="144" t="s">
        <v>403</v>
      </c>
      <c r="BI146" s="144" t="s">
        <v>121</v>
      </c>
      <c r="BJ146" s="144" t="s">
        <v>832</v>
      </c>
      <c r="BK146" s="144" t="s">
        <v>675</v>
      </c>
      <c r="BL146" s="121" t="s">
        <v>1109</v>
      </c>
      <c r="BM146" s="144" t="s">
        <v>737</v>
      </c>
      <c r="BN146" s="144" t="s">
        <v>955</v>
      </c>
      <c r="BO146" s="144" t="s">
        <v>548</v>
      </c>
      <c r="BP146" s="144" t="s">
        <v>894</v>
      </c>
      <c r="BQ146" s="145" t="s">
        <v>612</v>
      </c>
      <c r="BR146" s="45"/>
      <c r="BS146" s="42"/>
      <c r="BT146" s="50" t="s">
        <v>490</v>
      </c>
      <c r="BU146" s="51" t="s">
        <v>1014</v>
      </c>
      <c r="BV146" s="52">
        <f>K3+(137*K5)</f>
        <v>138</v>
      </c>
      <c r="BW146" s="42"/>
    </row>
    <row r="147" spans="1:75" x14ac:dyDescent="0.2">
      <c r="A147" s="1">
        <v>13</v>
      </c>
      <c r="B147" s="102">
        <f>BV813</f>
        <v>805</v>
      </c>
      <c r="C147" s="103">
        <f>BV702</f>
        <v>694</v>
      </c>
      <c r="D147" s="103">
        <f>BV144</f>
        <v>136</v>
      </c>
      <c r="E147" s="103">
        <f>BV287</f>
        <v>279</v>
      </c>
      <c r="F147" s="103">
        <f>BV67</f>
        <v>59</v>
      </c>
      <c r="G147" s="103">
        <f>BV436</f>
        <v>428</v>
      </c>
      <c r="H147" s="103">
        <f>BV930</f>
        <v>922</v>
      </c>
      <c r="I147" s="103">
        <f>BV529</f>
        <v>521</v>
      </c>
      <c r="J147" s="103">
        <f>BV679</f>
        <v>671</v>
      </c>
      <c r="K147" s="103">
        <f>BV792</f>
        <v>784</v>
      </c>
      <c r="L147" s="103">
        <f>BV326</f>
        <v>318</v>
      </c>
      <c r="M147" s="103">
        <f>BV181</f>
        <v>173</v>
      </c>
      <c r="N147" s="106">
        <f>BV393</f>
        <v>385</v>
      </c>
      <c r="O147" s="103">
        <f>BV26</f>
        <v>18</v>
      </c>
      <c r="P147" s="103">
        <f>BV556</f>
        <v>548</v>
      </c>
      <c r="Q147" s="113">
        <f>BV955</f>
        <v>947</v>
      </c>
      <c r="R147" s="103">
        <f>BV75</f>
        <v>67</v>
      </c>
      <c r="S147" s="103">
        <f>BV476</f>
        <v>468</v>
      </c>
      <c r="T147" s="103">
        <f>BV1002</f>
        <v>994</v>
      </c>
      <c r="U147" s="103">
        <f>BV633</f>
        <v>625</v>
      </c>
      <c r="V147" s="103">
        <f>BV869</f>
        <v>861</v>
      </c>
      <c r="W147" s="103">
        <f>BV726</f>
        <v>718</v>
      </c>
      <c r="X147" s="103">
        <f>BV264</f>
        <v>256</v>
      </c>
      <c r="Y147" s="103">
        <f>BV375</f>
        <v>367</v>
      </c>
      <c r="Z147" s="103">
        <f>BV513</f>
        <v>505</v>
      </c>
      <c r="AA147" s="103">
        <f>BV114</f>
        <v>106</v>
      </c>
      <c r="AB147" s="103">
        <f>BV612</f>
        <v>604</v>
      </c>
      <c r="AC147" s="103">
        <f>BV979</f>
        <v>971</v>
      </c>
      <c r="AD147" s="103">
        <f>BV751</f>
        <v>743</v>
      </c>
      <c r="AE147" s="103">
        <f>BV896</f>
        <v>888</v>
      </c>
      <c r="AF147" s="103">
        <f>BV334</f>
        <v>326</v>
      </c>
      <c r="AG147" s="105">
        <f>BV221</f>
        <v>213</v>
      </c>
      <c r="AH147" s="5">
        <f t="shared" si="21"/>
        <v>16400</v>
      </c>
      <c r="AI147" s="5">
        <f t="shared" si="22"/>
        <v>11201200</v>
      </c>
      <c r="AL147" s="143" t="s">
        <v>166</v>
      </c>
      <c r="AM147" s="144" t="s">
        <v>323</v>
      </c>
      <c r="AN147" s="144" t="s">
        <v>228</v>
      </c>
      <c r="AO147" s="144" t="s">
        <v>260</v>
      </c>
      <c r="AP147" s="144" t="s">
        <v>42</v>
      </c>
      <c r="AQ147" s="144" t="s">
        <v>450</v>
      </c>
      <c r="AR147" s="121" t="s">
        <v>1142</v>
      </c>
      <c r="AS147" s="144" t="s">
        <v>386</v>
      </c>
      <c r="AT147" s="144" t="s">
        <v>692</v>
      </c>
      <c r="AU147" s="144" t="s">
        <v>849</v>
      </c>
      <c r="AV147" s="144" t="s">
        <v>754</v>
      </c>
      <c r="AW147" s="144" t="s">
        <v>785</v>
      </c>
      <c r="AX147" s="144" t="s">
        <v>565</v>
      </c>
      <c r="AY147" s="144" t="s">
        <v>972</v>
      </c>
      <c r="AZ147" s="144" t="s">
        <v>628</v>
      </c>
      <c r="BA147" s="121" t="s">
        <v>911</v>
      </c>
      <c r="BB147" s="144" t="s">
        <v>347</v>
      </c>
      <c r="BC147" s="144" t="s">
        <v>189</v>
      </c>
      <c r="BD147" s="121" t="s">
        <v>284</v>
      </c>
      <c r="BE147" s="144" t="s">
        <v>252</v>
      </c>
      <c r="BF147" s="121" t="s">
        <v>474</v>
      </c>
      <c r="BG147" s="144" t="s">
        <v>66</v>
      </c>
      <c r="BH147" s="144" t="s">
        <v>410</v>
      </c>
      <c r="BI147" s="144" t="s">
        <v>128</v>
      </c>
      <c r="BJ147" s="144" t="s">
        <v>841</v>
      </c>
      <c r="BK147" s="144" t="s">
        <v>684</v>
      </c>
      <c r="BL147" s="144" t="s">
        <v>777</v>
      </c>
      <c r="BM147" s="121" t="s">
        <v>746</v>
      </c>
      <c r="BN147" s="144" t="s">
        <v>964</v>
      </c>
      <c r="BO147" s="121" t="s">
        <v>557</v>
      </c>
      <c r="BP147" s="144" t="s">
        <v>903</v>
      </c>
      <c r="BQ147" s="145" t="s">
        <v>620</v>
      </c>
      <c r="BR147" s="45"/>
      <c r="BS147" s="42"/>
      <c r="BT147" s="50" t="s">
        <v>91</v>
      </c>
      <c r="BU147" s="51" t="s">
        <v>1014</v>
      </c>
      <c r="BV147" s="52">
        <f>K3+(138*K5)</f>
        <v>139</v>
      </c>
      <c r="BW147" s="42"/>
    </row>
    <row r="148" spans="1:75" x14ac:dyDescent="0.2">
      <c r="A148" s="1">
        <v>14</v>
      </c>
      <c r="B148" s="102">
        <f>BV650</f>
        <v>642</v>
      </c>
      <c r="C148" s="103">
        <f>BV793</f>
        <v>785</v>
      </c>
      <c r="D148" s="103">
        <f>BV299</f>
        <v>291</v>
      </c>
      <c r="E148" s="103">
        <f>BV188</f>
        <v>180</v>
      </c>
      <c r="F148" s="103">
        <f>BV424</f>
        <v>416</v>
      </c>
      <c r="G148" s="103">
        <f>BV23</f>
        <v>15</v>
      </c>
      <c r="H148" s="103">
        <f>BV581</f>
        <v>573</v>
      </c>
      <c r="I148" s="103">
        <f>BV950</f>
        <v>942</v>
      </c>
      <c r="J148" s="103">
        <f>BV836</f>
        <v>828</v>
      </c>
      <c r="K148" s="103">
        <f>BV691</f>
        <v>683</v>
      </c>
      <c r="L148" s="103">
        <f>BV161</f>
        <v>153</v>
      </c>
      <c r="M148" s="103">
        <f>BV274</f>
        <v>266</v>
      </c>
      <c r="N148" s="103">
        <f>BV46</f>
        <v>38</v>
      </c>
      <c r="O148" s="106">
        <f>BV445</f>
        <v>437</v>
      </c>
      <c r="P148" s="113">
        <f>BV911</f>
        <v>903</v>
      </c>
      <c r="Q148" s="103">
        <f>BV544</f>
        <v>536</v>
      </c>
      <c r="R148" s="103">
        <f>BV496</f>
        <v>488</v>
      </c>
      <c r="S148" s="103">
        <f>BV127</f>
        <v>119</v>
      </c>
      <c r="T148" s="103">
        <f>BV589</f>
        <v>581</v>
      </c>
      <c r="U148" s="103">
        <f>BV990</f>
        <v>982</v>
      </c>
      <c r="V148" s="103">
        <f>BV770</f>
        <v>762</v>
      </c>
      <c r="W148" s="103">
        <f>BV881</f>
        <v>873</v>
      </c>
      <c r="X148" s="103">
        <f>BV355</f>
        <v>347</v>
      </c>
      <c r="Y148" s="103">
        <f>BV212</f>
        <v>204</v>
      </c>
      <c r="Z148" s="103">
        <f>BV102</f>
        <v>94</v>
      </c>
      <c r="AA148" s="103">
        <f>BV469</f>
        <v>461</v>
      </c>
      <c r="AB148" s="103">
        <f>BV1031</f>
        <v>1023</v>
      </c>
      <c r="AC148" s="103">
        <f>BV632</f>
        <v>624</v>
      </c>
      <c r="AD148" s="103">
        <f>BV844</f>
        <v>836</v>
      </c>
      <c r="AE148" s="103">
        <f>BV731</f>
        <v>723</v>
      </c>
      <c r="AF148" s="103">
        <f>BV233</f>
        <v>225</v>
      </c>
      <c r="AG148" s="105">
        <f>BV378</f>
        <v>370</v>
      </c>
      <c r="AH148" s="5">
        <f t="shared" si="21"/>
        <v>16400</v>
      </c>
      <c r="AI148" s="5">
        <f t="shared" si="22"/>
        <v>11201200</v>
      </c>
      <c r="AL148" s="143" t="s">
        <v>180</v>
      </c>
      <c r="AM148" s="144" t="s">
        <v>338</v>
      </c>
      <c r="AN148" s="144" t="s">
        <v>243</v>
      </c>
      <c r="AO148" s="144" t="s">
        <v>275</v>
      </c>
      <c r="AP148" s="144" t="s">
        <v>57</v>
      </c>
      <c r="AQ148" s="144" t="s">
        <v>465</v>
      </c>
      <c r="AR148" s="144" t="s">
        <v>120</v>
      </c>
      <c r="AS148" s="121" t="s">
        <v>401</v>
      </c>
      <c r="AT148" s="144" t="s">
        <v>693</v>
      </c>
      <c r="AU148" s="144" t="s">
        <v>850</v>
      </c>
      <c r="AV148" s="144" t="s">
        <v>755</v>
      </c>
      <c r="AW148" s="144" t="s">
        <v>786</v>
      </c>
      <c r="AX148" s="144" t="s">
        <v>566</v>
      </c>
      <c r="AY148" s="144" t="s">
        <v>973</v>
      </c>
      <c r="AZ148" s="121" t="s">
        <v>1116</v>
      </c>
      <c r="BA148" s="144" t="s">
        <v>912</v>
      </c>
      <c r="BB148" s="144" t="s">
        <v>346</v>
      </c>
      <c r="BC148" s="144" t="s">
        <v>188</v>
      </c>
      <c r="BD148" s="144" t="s">
        <v>283</v>
      </c>
      <c r="BE148" s="121" t="s">
        <v>251</v>
      </c>
      <c r="BF148" s="144" t="s">
        <v>473</v>
      </c>
      <c r="BG148" s="121" t="s">
        <v>1131</v>
      </c>
      <c r="BH148" s="144" t="s">
        <v>409</v>
      </c>
      <c r="BI148" s="144" t="s">
        <v>127</v>
      </c>
      <c r="BJ148" s="144" t="s">
        <v>826</v>
      </c>
      <c r="BK148" s="144" t="s">
        <v>669</v>
      </c>
      <c r="BL148" s="121" t="s">
        <v>763</v>
      </c>
      <c r="BM148" s="144" t="s">
        <v>731</v>
      </c>
      <c r="BN148" s="121" t="s">
        <v>951</v>
      </c>
      <c r="BO148" s="144" t="s">
        <v>542</v>
      </c>
      <c r="BP148" s="144" t="s">
        <v>888</v>
      </c>
      <c r="BQ148" s="145" t="s">
        <v>606</v>
      </c>
      <c r="BR148" s="45"/>
      <c r="BS148" s="42"/>
      <c r="BT148" s="50" t="s">
        <v>155</v>
      </c>
      <c r="BU148" s="51" t="s">
        <v>1014</v>
      </c>
      <c r="BV148" s="52">
        <f>K3+(139*K5)</f>
        <v>140</v>
      </c>
      <c r="BW148" s="42"/>
    </row>
    <row r="149" spans="1:75" x14ac:dyDescent="0.2">
      <c r="A149" s="1">
        <v>15</v>
      </c>
      <c r="B149" s="102">
        <f>BV230</f>
        <v>222</v>
      </c>
      <c r="C149" s="103">
        <f>BV341</f>
        <v>333</v>
      </c>
      <c r="D149" s="103">
        <f>BV903</f>
        <v>895</v>
      </c>
      <c r="E149" s="103">
        <f>BV760</f>
        <v>752</v>
      </c>
      <c r="F149" s="103">
        <f>BV972</f>
        <v>964</v>
      </c>
      <c r="G149" s="103">
        <f>BV603</f>
        <v>595</v>
      </c>
      <c r="H149" s="103">
        <f>BV105</f>
        <v>97</v>
      </c>
      <c r="I149" s="103">
        <f>BV506</f>
        <v>498</v>
      </c>
      <c r="J149" s="103">
        <f>BV368</f>
        <v>360</v>
      </c>
      <c r="K149" s="103">
        <f>BV255</f>
        <v>247</v>
      </c>
      <c r="L149" s="103">
        <f>BV717</f>
        <v>709</v>
      </c>
      <c r="M149" s="103">
        <f>BV862</f>
        <v>854</v>
      </c>
      <c r="N149" s="103">
        <f>BV642</f>
        <v>634</v>
      </c>
      <c r="O149" s="113">
        <f>BV1009</f>
        <v>1001</v>
      </c>
      <c r="P149" s="106">
        <f>BV483</f>
        <v>475</v>
      </c>
      <c r="Q149" s="103">
        <f>BV84</f>
        <v>76</v>
      </c>
      <c r="R149" s="103">
        <f>BV964</f>
        <v>956</v>
      </c>
      <c r="S149" s="103">
        <f>BV563</f>
        <v>555</v>
      </c>
      <c r="T149" s="103">
        <f>BV33</f>
        <v>25</v>
      </c>
      <c r="U149" s="103">
        <f>BV402</f>
        <v>394</v>
      </c>
      <c r="V149" s="103">
        <f>BV174</f>
        <v>166</v>
      </c>
      <c r="W149" s="103">
        <f>BV317</f>
        <v>309</v>
      </c>
      <c r="X149" s="103">
        <f>BV783</f>
        <v>775</v>
      </c>
      <c r="Y149" s="103">
        <f>BV672</f>
        <v>664</v>
      </c>
      <c r="Z149" s="103">
        <f>BV522</f>
        <v>514</v>
      </c>
      <c r="AA149" s="103">
        <f>BV921</f>
        <v>913</v>
      </c>
      <c r="AB149" s="103">
        <f>BV427</f>
        <v>419</v>
      </c>
      <c r="AC149" s="103">
        <f>BV60</f>
        <v>52</v>
      </c>
      <c r="AD149" s="103">
        <f>BV296</f>
        <v>288</v>
      </c>
      <c r="AE149" s="103">
        <f>BV151</f>
        <v>143</v>
      </c>
      <c r="AF149" s="103">
        <f>BV709</f>
        <v>701</v>
      </c>
      <c r="AG149" s="105">
        <f>BV822</f>
        <v>814</v>
      </c>
      <c r="AH149" s="5">
        <f t="shared" si="21"/>
        <v>16400</v>
      </c>
      <c r="AI149" s="5">
        <f t="shared" si="22"/>
        <v>11201200</v>
      </c>
      <c r="AJ149" s="2">
        <f t="shared" si="23"/>
        <v>8606720000</v>
      </c>
      <c r="AL149" s="143" t="s">
        <v>168</v>
      </c>
      <c r="AM149" s="144" t="s">
        <v>325</v>
      </c>
      <c r="AN149" s="121" t="s">
        <v>230</v>
      </c>
      <c r="AO149" s="144" t="s">
        <v>262</v>
      </c>
      <c r="AP149" s="121" t="s">
        <v>44</v>
      </c>
      <c r="AQ149" s="144" t="s">
        <v>452</v>
      </c>
      <c r="AR149" s="144" t="s">
        <v>431</v>
      </c>
      <c r="AS149" s="144" t="s">
        <v>388</v>
      </c>
      <c r="AT149" s="144" t="s">
        <v>690</v>
      </c>
      <c r="AU149" s="144" t="s">
        <v>847</v>
      </c>
      <c r="AV149" s="144" t="s">
        <v>752</v>
      </c>
      <c r="AW149" s="121" t="s">
        <v>783</v>
      </c>
      <c r="AX149" s="144" t="s">
        <v>563</v>
      </c>
      <c r="AY149" s="121" t="s">
        <v>970</v>
      </c>
      <c r="AZ149" s="144" t="s">
        <v>626</v>
      </c>
      <c r="BA149" s="144" t="s">
        <v>909</v>
      </c>
      <c r="BB149" s="121" t="s">
        <v>349</v>
      </c>
      <c r="BC149" s="144" t="s">
        <v>191</v>
      </c>
      <c r="BD149" s="144" t="s">
        <v>286</v>
      </c>
      <c r="BE149" s="144" t="s">
        <v>254</v>
      </c>
      <c r="BF149" s="144" t="s">
        <v>475</v>
      </c>
      <c r="BG149" s="144" t="s">
        <v>68</v>
      </c>
      <c r="BH149" s="144" t="s">
        <v>412</v>
      </c>
      <c r="BI149" s="144" t="s">
        <v>130</v>
      </c>
      <c r="BJ149" s="144" t="s">
        <v>839</v>
      </c>
      <c r="BK149" s="121" t="s">
        <v>1123</v>
      </c>
      <c r="BL149" s="144" t="s">
        <v>775</v>
      </c>
      <c r="BM149" s="144" t="s">
        <v>744</v>
      </c>
      <c r="BN149" s="144" t="s">
        <v>962</v>
      </c>
      <c r="BO149" s="144" t="s">
        <v>555</v>
      </c>
      <c r="BP149" s="144" t="s">
        <v>901</v>
      </c>
      <c r="BQ149" s="145" t="s">
        <v>618</v>
      </c>
      <c r="BR149" s="45"/>
      <c r="BS149" s="42"/>
      <c r="BT149" s="50" t="s">
        <v>845</v>
      </c>
      <c r="BU149" s="51" t="s">
        <v>1014</v>
      </c>
      <c r="BV149" s="52">
        <f>K3+(140*K5)</f>
        <v>141</v>
      </c>
      <c r="BW149" s="42"/>
    </row>
    <row r="150" spans="1:75" x14ac:dyDescent="0.2">
      <c r="A150" s="1">
        <v>16</v>
      </c>
      <c r="B150" s="102">
        <f>BV385</f>
        <v>377</v>
      </c>
      <c r="C150" s="103">
        <f>BV242</f>
        <v>234</v>
      </c>
      <c r="D150" s="103">
        <f>BV740</f>
        <v>732</v>
      </c>
      <c r="E150" s="103">
        <f>BV851</f>
        <v>843</v>
      </c>
      <c r="F150" s="103">
        <f>BV623</f>
        <v>615</v>
      </c>
      <c r="G150" s="103">
        <f>BV1024</f>
        <v>1016</v>
      </c>
      <c r="H150" s="103">
        <f>BV462</f>
        <v>454</v>
      </c>
      <c r="I150" s="103">
        <f>BV93</f>
        <v>85</v>
      </c>
      <c r="J150" s="103">
        <f>BV203</f>
        <v>195</v>
      </c>
      <c r="K150" s="103">
        <f>BV348</f>
        <v>340</v>
      </c>
      <c r="L150" s="103">
        <f>BV874</f>
        <v>866</v>
      </c>
      <c r="M150" s="103">
        <f>BV761</f>
        <v>753</v>
      </c>
      <c r="N150" s="113">
        <f>BV997</f>
        <v>989</v>
      </c>
      <c r="O150" s="103">
        <f>BV598</f>
        <v>590</v>
      </c>
      <c r="P150" s="103">
        <f>BV136</f>
        <v>128</v>
      </c>
      <c r="Q150" s="106">
        <f>BV503</f>
        <v>495</v>
      </c>
      <c r="R150" s="103">
        <f>BV551</f>
        <v>543</v>
      </c>
      <c r="S150" s="103">
        <f>BV920</f>
        <v>912</v>
      </c>
      <c r="T150" s="103">
        <f>BV454</f>
        <v>446</v>
      </c>
      <c r="U150" s="103">
        <f>BV53</f>
        <v>45</v>
      </c>
      <c r="V150" s="103">
        <f>BV265</f>
        <v>257</v>
      </c>
      <c r="W150" s="103">
        <f>BV154</f>
        <v>146</v>
      </c>
      <c r="X150" s="103">
        <f>BV684</f>
        <v>676</v>
      </c>
      <c r="Y150" s="103">
        <f>BV827</f>
        <v>819</v>
      </c>
      <c r="Z150" s="103">
        <f>BV941</f>
        <v>933</v>
      </c>
      <c r="AA150" s="103">
        <f>BV574</f>
        <v>566</v>
      </c>
      <c r="AB150" s="103">
        <f>BV16</f>
        <v>8</v>
      </c>
      <c r="AC150" s="103">
        <f>BV415</f>
        <v>407</v>
      </c>
      <c r="AD150" s="103">
        <f>BV195</f>
        <v>187</v>
      </c>
      <c r="AE150" s="103">
        <f>BV308</f>
        <v>300</v>
      </c>
      <c r="AF150" s="103">
        <f>BV802</f>
        <v>794</v>
      </c>
      <c r="AG150" s="105">
        <f>BV657</f>
        <v>649</v>
      </c>
      <c r="AH150" s="5">
        <f t="shared" si="21"/>
        <v>16400</v>
      </c>
      <c r="AI150" s="5">
        <f t="shared" si="22"/>
        <v>11201200</v>
      </c>
      <c r="AJ150" s="2">
        <f t="shared" si="23"/>
        <v>8606720000</v>
      </c>
      <c r="AL150" s="143" t="s">
        <v>178</v>
      </c>
      <c r="AM150" s="144" t="s">
        <v>492</v>
      </c>
      <c r="AN150" s="144" t="s">
        <v>241</v>
      </c>
      <c r="AO150" s="121" t="s">
        <v>273</v>
      </c>
      <c r="AP150" s="144" t="s">
        <v>55</v>
      </c>
      <c r="AQ150" s="121" t="s">
        <v>463</v>
      </c>
      <c r="AR150" s="144" t="s">
        <v>118</v>
      </c>
      <c r="AS150" s="144" t="s">
        <v>399</v>
      </c>
      <c r="AT150" s="144" t="s">
        <v>695</v>
      </c>
      <c r="AU150" s="144" t="s">
        <v>852</v>
      </c>
      <c r="AV150" s="121" t="s">
        <v>757</v>
      </c>
      <c r="AW150" s="144" t="s">
        <v>788</v>
      </c>
      <c r="AX150" s="121" t="s">
        <v>568</v>
      </c>
      <c r="AY150" s="144" t="s">
        <v>975</v>
      </c>
      <c r="AZ150" s="144" t="s">
        <v>631</v>
      </c>
      <c r="BA150" s="144" t="s">
        <v>914</v>
      </c>
      <c r="BB150" s="144" t="s">
        <v>344</v>
      </c>
      <c r="BC150" s="121" t="s">
        <v>1115</v>
      </c>
      <c r="BD150" s="144" t="s">
        <v>281</v>
      </c>
      <c r="BE150" s="144" t="s">
        <v>249</v>
      </c>
      <c r="BF150" s="144" t="s">
        <v>471</v>
      </c>
      <c r="BG150" s="144" t="s">
        <v>63</v>
      </c>
      <c r="BH150" s="144" t="s">
        <v>407</v>
      </c>
      <c r="BI150" s="144" t="s">
        <v>125</v>
      </c>
      <c r="BJ150" s="121" t="s">
        <v>828</v>
      </c>
      <c r="BK150" s="144" t="s">
        <v>671</v>
      </c>
      <c r="BL150" s="144" t="s">
        <v>765</v>
      </c>
      <c r="BM150" s="144" t="s">
        <v>733</v>
      </c>
      <c r="BN150" s="144" t="s">
        <v>953</v>
      </c>
      <c r="BO150" s="144" t="s">
        <v>544</v>
      </c>
      <c r="BP150" s="144" t="s">
        <v>890</v>
      </c>
      <c r="BQ150" s="145" t="s">
        <v>608</v>
      </c>
      <c r="BR150" s="45"/>
      <c r="BS150" s="42"/>
      <c r="BT150" s="50" t="s">
        <v>910</v>
      </c>
      <c r="BU150" s="51" t="s">
        <v>1014</v>
      </c>
      <c r="BV150" s="52">
        <f>K3+(141*K5)</f>
        <v>142</v>
      </c>
      <c r="BW150" s="42"/>
    </row>
    <row r="151" spans="1:75" x14ac:dyDescent="0.2">
      <c r="A151" s="1">
        <v>17</v>
      </c>
      <c r="B151" s="102">
        <f>BV384</f>
        <v>376</v>
      </c>
      <c r="C151" s="103">
        <f>BV239</f>
        <v>231</v>
      </c>
      <c r="D151" s="103">
        <f>BV733</f>
        <v>725</v>
      </c>
      <c r="E151" s="103">
        <f>BV846</f>
        <v>838</v>
      </c>
      <c r="F151" s="103">
        <f>BV626</f>
        <v>618</v>
      </c>
      <c r="G151" s="103">
        <f>BV1025</f>
        <v>1017</v>
      </c>
      <c r="H151" s="103">
        <f>BV467</f>
        <v>459</v>
      </c>
      <c r="I151" s="103">
        <f>BV100</f>
        <v>92</v>
      </c>
      <c r="J151" s="103">
        <f>BV214</f>
        <v>206</v>
      </c>
      <c r="K151" s="103">
        <f>BV357</f>
        <v>349</v>
      </c>
      <c r="L151" s="103">
        <f>BV887</f>
        <v>879</v>
      </c>
      <c r="M151" s="103">
        <f>BV776</f>
        <v>768</v>
      </c>
      <c r="N151" s="103">
        <f>BV988</f>
        <v>980</v>
      </c>
      <c r="O151" s="103">
        <f>BV587</f>
        <v>579</v>
      </c>
      <c r="P151" s="103">
        <f>BV121</f>
        <v>113</v>
      </c>
      <c r="Q151" s="103">
        <f>BV490</f>
        <v>482</v>
      </c>
      <c r="R151" s="106">
        <f>BV538</f>
        <v>530</v>
      </c>
      <c r="S151" s="103">
        <f>BV905</f>
        <v>897</v>
      </c>
      <c r="T151" s="103">
        <f>BV443</f>
        <v>435</v>
      </c>
      <c r="U151" s="113">
        <f>BV44</f>
        <v>36</v>
      </c>
      <c r="V151" s="103">
        <f>BV280</f>
        <v>272</v>
      </c>
      <c r="W151" s="103">
        <f>BV167</f>
        <v>159</v>
      </c>
      <c r="X151" s="103">
        <f>BV693</f>
        <v>685</v>
      </c>
      <c r="Y151" s="103">
        <f>BV838</f>
        <v>830</v>
      </c>
      <c r="Z151" s="103">
        <f>BV948</f>
        <v>940</v>
      </c>
      <c r="AA151" s="103">
        <f>BV579</f>
        <v>571</v>
      </c>
      <c r="AB151" s="103">
        <f>BV17</f>
        <v>9</v>
      </c>
      <c r="AC151" s="103">
        <f>BV418</f>
        <v>410</v>
      </c>
      <c r="AD151" s="103">
        <f>BV190</f>
        <v>182</v>
      </c>
      <c r="AE151" s="103">
        <f>BV301</f>
        <v>293</v>
      </c>
      <c r="AF151" s="103">
        <f>BV799</f>
        <v>791</v>
      </c>
      <c r="AG151" s="105">
        <f>BV656</f>
        <v>648</v>
      </c>
      <c r="AH151" s="5">
        <f t="shared" si="21"/>
        <v>16400</v>
      </c>
      <c r="AI151" s="5">
        <f t="shared" si="22"/>
        <v>11201200</v>
      </c>
      <c r="AJ151" s="2">
        <f t="shared" si="23"/>
        <v>8606720000</v>
      </c>
      <c r="AL151" s="143" t="s">
        <v>357</v>
      </c>
      <c r="AM151" s="144" t="s">
        <v>138</v>
      </c>
      <c r="AN151" s="144" t="s">
        <v>293</v>
      </c>
      <c r="AO151" s="121" t="s">
        <v>1016</v>
      </c>
      <c r="AP151" s="144" t="s">
        <v>482</v>
      </c>
      <c r="AQ151" s="121" t="s">
        <v>13</v>
      </c>
      <c r="AR151" s="144" t="s">
        <v>420</v>
      </c>
      <c r="AS151" s="144" t="s">
        <v>76</v>
      </c>
      <c r="AT151" s="144" t="s">
        <v>877</v>
      </c>
      <c r="AU151" s="144" t="s">
        <v>658</v>
      </c>
      <c r="AV151" s="121" t="s">
        <v>815</v>
      </c>
      <c r="AW151" s="144" t="s">
        <v>721</v>
      </c>
      <c r="AX151" s="121" t="s">
        <v>1002</v>
      </c>
      <c r="AY151" s="144" t="s">
        <v>2</v>
      </c>
      <c r="AZ151" s="144" t="s">
        <v>940</v>
      </c>
      <c r="BA151" s="144" t="s">
        <v>595</v>
      </c>
      <c r="BB151" s="144" t="s">
        <v>160</v>
      </c>
      <c r="BC151" s="121" t="s">
        <v>1137</v>
      </c>
      <c r="BD151" s="144" t="s">
        <v>222</v>
      </c>
      <c r="BE151" s="144" t="s">
        <v>317</v>
      </c>
      <c r="BF151" s="144" t="s">
        <v>36</v>
      </c>
      <c r="BG151" s="144" t="s">
        <v>506</v>
      </c>
      <c r="BH151" s="144" t="s">
        <v>100</v>
      </c>
      <c r="BI151" s="144" t="s">
        <v>444</v>
      </c>
      <c r="BJ151" s="121" t="s">
        <v>650</v>
      </c>
      <c r="BK151" s="144" t="s">
        <v>870</v>
      </c>
      <c r="BL151" s="144" t="s">
        <v>713</v>
      </c>
      <c r="BM151" s="144" t="s">
        <v>807</v>
      </c>
      <c r="BN151" s="144" t="s">
        <v>525</v>
      </c>
      <c r="BO151" s="144" t="s">
        <v>994</v>
      </c>
      <c r="BP151" s="144" t="s">
        <v>587</v>
      </c>
      <c r="BQ151" s="145" t="s">
        <v>933</v>
      </c>
      <c r="BR151" s="45"/>
      <c r="BS151" s="42"/>
      <c r="BT151" s="50" t="s">
        <v>555</v>
      </c>
      <c r="BU151" s="51" t="s">
        <v>1014</v>
      </c>
      <c r="BV151" s="52">
        <f>K3+(142*K5)</f>
        <v>143</v>
      </c>
      <c r="BW151" s="42"/>
    </row>
    <row r="152" spans="1:75" x14ac:dyDescent="0.2">
      <c r="A152" s="1">
        <v>18</v>
      </c>
      <c r="B152" s="102">
        <f>BV219</f>
        <v>211</v>
      </c>
      <c r="C152" s="103">
        <f>BV332</f>
        <v>324</v>
      </c>
      <c r="D152" s="103">
        <f>BV890</f>
        <v>882</v>
      </c>
      <c r="E152" s="103">
        <f>BV745</f>
        <v>737</v>
      </c>
      <c r="F152" s="103">
        <f>BV981</f>
        <v>973</v>
      </c>
      <c r="G152" s="103">
        <f>BV614</f>
        <v>606</v>
      </c>
      <c r="H152" s="103">
        <f>BV120</f>
        <v>112</v>
      </c>
      <c r="I152" s="103">
        <f>BV519</f>
        <v>511</v>
      </c>
      <c r="J152" s="103">
        <f>BV369</f>
        <v>361</v>
      </c>
      <c r="K152" s="103">
        <f>BV258</f>
        <v>250</v>
      </c>
      <c r="L152" s="103">
        <f>BV724</f>
        <v>716</v>
      </c>
      <c r="M152" s="103">
        <f>BV867</f>
        <v>859</v>
      </c>
      <c r="N152" s="103">
        <f>BV639</f>
        <v>631</v>
      </c>
      <c r="O152" s="103">
        <f>BV1008</f>
        <v>1000</v>
      </c>
      <c r="P152" s="103">
        <f>BV478</f>
        <v>470</v>
      </c>
      <c r="Q152" s="103">
        <f>BV77</f>
        <v>69</v>
      </c>
      <c r="R152" s="103">
        <f>BV957</f>
        <v>949</v>
      </c>
      <c r="S152" s="106">
        <f>BV558</f>
        <v>550</v>
      </c>
      <c r="T152" s="113">
        <f>BV32</f>
        <v>24</v>
      </c>
      <c r="U152" s="103">
        <f>BV399</f>
        <v>391</v>
      </c>
      <c r="V152" s="103">
        <f>BV179</f>
        <v>171</v>
      </c>
      <c r="W152" s="103">
        <f>BV324</f>
        <v>316</v>
      </c>
      <c r="X152" s="103">
        <f>BV786</f>
        <v>778</v>
      </c>
      <c r="Y152" s="103">
        <f>BV673</f>
        <v>665</v>
      </c>
      <c r="Z152" s="103">
        <f>BV535</f>
        <v>527</v>
      </c>
      <c r="AA152" s="103">
        <f>BV936</f>
        <v>928</v>
      </c>
      <c r="AB152" s="103">
        <f>BV438</f>
        <v>430</v>
      </c>
      <c r="AC152" s="103">
        <f>BV69</f>
        <v>61</v>
      </c>
      <c r="AD152" s="103">
        <f>BV281</f>
        <v>273</v>
      </c>
      <c r="AE152" s="103">
        <f>BV138</f>
        <v>130</v>
      </c>
      <c r="AF152" s="103">
        <f>BV700</f>
        <v>692</v>
      </c>
      <c r="AG152" s="105">
        <f>BV811</f>
        <v>803</v>
      </c>
      <c r="AH152" s="5">
        <f t="shared" si="21"/>
        <v>16400</v>
      </c>
      <c r="AI152" s="5">
        <f t="shared" si="22"/>
        <v>11201200</v>
      </c>
      <c r="AJ152" s="2">
        <f t="shared" si="23"/>
        <v>8606720000</v>
      </c>
      <c r="AL152" s="143" t="s">
        <v>367</v>
      </c>
      <c r="AM152" s="144" t="s">
        <v>148</v>
      </c>
      <c r="AN152" s="121" t="s">
        <v>304</v>
      </c>
      <c r="AO152" s="144" t="s">
        <v>210</v>
      </c>
      <c r="AP152" s="121" t="s">
        <v>493</v>
      </c>
      <c r="AQ152" s="144" t="s">
        <v>23</v>
      </c>
      <c r="AR152" s="144" t="s">
        <v>431</v>
      </c>
      <c r="AS152" s="144" t="s">
        <v>87</v>
      </c>
      <c r="AT152" s="144" t="s">
        <v>882</v>
      </c>
      <c r="AU152" s="144" t="s">
        <v>663</v>
      </c>
      <c r="AV152" s="144" t="s">
        <v>820</v>
      </c>
      <c r="AW152" s="121" t="s">
        <v>379</v>
      </c>
      <c r="AX152" s="144" t="s">
        <v>1007</v>
      </c>
      <c r="AY152" s="121" t="s">
        <v>537</v>
      </c>
      <c r="AZ152" s="144" t="s">
        <v>945</v>
      </c>
      <c r="BA152" s="144" t="s">
        <v>600</v>
      </c>
      <c r="BB152" s="121" t="s">
        <v>156</v>
      </c>
      <c r="BC152" s="144" t="s">
        <v>375</v>
      </c>
      <c r="BD152" s="144" t="s">
        <v>217</v>
      </c>
      <c r="BE152" s="144" t="s">
        <v>312</v>
      </c>
      <c r="BF152" s="144" t="s">
        <v>31</v>
      </c>
      <c r="BG152" s="144" t="s">
        <v>501</v>
      </c>
      <c r="BH152" s="144" t="s">
        <v>95</v>
      </c>
      <c r="BI152" s="144" t="s">
        <v>439</v>
      </c>
      <c r="BJ152" s="144" t="s">
        <v>639</v>
      </c>
      <c r="BK152" s="121" t="s">
        <v>1135</v>
      </c>
      <c r="BL152" s="144" t="s">
        <v>703</v>
      </c>
      <c r="BM152" s="144" t="s">
        <v>796</v>
      </c>
      <c r="BN152" s="144" t="s">
        <v>514</v>
      </c>
      <c r="BO152" s="144" t="s">
        <v>983</v>
      </c>
      <c r="BP152" s="144" t="s">
        <v>576</v>
      </c>
      <c r="BQ152" s="145" t="s">
        <v>922</v>
      </c>
      <c r="BR152" s="45"/>
      <c r="BS152" s="42"/>
      <c r="BT152" s="50" t="s">
        <v>739</v>
      </c>
      <c r="BU152" s="51" t="s">
        <v>1014</v>
      </c>
      <c r="BV152" s="52">
        <f>K3+(143*K5)</f>
        <v>144</v>
      </c>
      <c r="BW152" s="42"/>
    </row>
    <row r="153" spans="1:75" x14ac:dyDescent="0.2">
      <c r="A153" s="1">
        <v>19</v>
      </c>
      <c r="B153" s="102">
        <f>BV663</f>
        <v>655</v>
      </c>
      <c r="C153" s="103">
        <f>BV808</f>
        <v>800</v>
      </c>
      <c r="D153" s="103">
        <f>BV310</f>
        <v>302</v>
      </c>
      <c r="E153" s="103">
        <f>BV197</f>
        <v>189</v>
      </c>
      <c r="F153" s="103">
        <f>BV409</f>
        <v>401</v>
      </c>
      <c r="G153" s="103">
        <f>BV10</f>
        <v>2</v>
      </c>
      <c r="H153" s="103">
        <f>BV572</f>
        <v>564</v>
      </c>
      <c r="I153" s="103">
        <f>BV939</f>
        <v>931</v>
      </c>
      <c r="J153" s="103">
        <f>BV829</f>
        <v>821</v>
      </c>
      <c r="K153" s="103">
        <f>BV686</f>
        <v>678</v>
      </c>
      <c r="L153" s="103">
        <f>BV160</f>
        <v>152</v>
      </c>
      <c r="M153" s="103">
        <f>BV271</f>
        <v>263</v>
      </c>
      <c r="N153" s="103">
        <f>BV51</f>
        <v>43</v>
      </c>
      <c r="O153" s="103">
        <f>BV452</f>
        <v>444</v>
      </c>
      <c r="P153" s="103">
        <f>BV914</f>
        <v>906</v>
      </c>
      <c r="Q153" s="103">
        <f>BV545</f>
        <v>537</v>
      </c>
      <c r="R153" s="103">
        <f>BV497</f>
        <v>489</v>
      </c>
      <c r="S153" s="113">
        <f>BV130</f>
        <v>122</v>
      </c>
      <c r="T153" s="106">
        <f>BV596</f>
        <v>588</v>
      </c>
      <c r="U153" s="103">
        <f>BV995</f>
        <v>987</v>
      </c>
      <c r="V153" s="103">
        <f>BV767</f>
        <v>759</v>
      </c>
      <c r="W153" s="103">
        <f>BV880</f>
        <v>872</v>
      </c>
      <c r="X153" s="103">
        <f>BV350</f>
        <v>342</v>
      </c>
      <c r="Y153" s="103">
        <f>BV205</f>
        <v>197</v>
      </c>
      <c r="Z153" s="103">
        <f>BV91</f>
        <v>83</v>
      </c>
      <c r="AA153" s="103">
        <f>BV460</f>
        <v>452</v>
      </c>
      <c r="AB153" s="103">
        <f>BV1018</f>
        <v>1010</v>
      </c>
      <c r="AC153" s="103">
        <f>BV617</f>
        <v>609</v>
      </c>
      <c r="AD153" s="103">
        <f>BV853</f>
        <v>845</v>
      </c>
      <c r="AE153" s="103">
        <f>BV742</f>
        <v>734</v>
      </c>
      <c r="AF153" s="103">
        <f>BV248</f>
        <v>240</v>
      </c>
      <c r="AG153" s="105">
        <f>BV391</f>
        <v>383</v>
      </c>
      <c r="AH153" s="5">
        <f t="shared" si="21"/>
        <v>16400</v>
      </c>
      <c r="AI153" s="5">
        <f t="shared" si="22"/>
        <v>11201200</v>
      </c>
      <c r="AL153" s="143" t="s">
        <v>355</v>
      </c>
      <c r="AM153" s="144" t="s">
        <v>136</v>
      </c>
      <c r="AN153" s="144" t="s">
        <v>291</v>
      </c>
      <c r="AO153" s="144" t="s">
        <v>197</v>
      </c>
      <c r="AP153" s="144" t="s">
        <v>480</v>
      </c>
      <c r="AQ153" s="144" t="s">
        <v>11</v>
      </c>
      <c r="AR153" s="144" t="s">
        <v>418</v>
      </c>
      <c r="AS153" s="121" t="s">
        <v>74</v>
      </c>
      <c r="AT153" s="144" t="s">
        <v>879</v>
      </c>
      <c r="AU153" s="144" t="s">
        <v>660</v>
      </c>
      <c r="AV153" s="144" t="s">
        <v>817</v>
      </c>
      <c r="AW153" s="144" t="s">
        <v>723</v>
      </c>
      <c r="AX153" s="144" t="s">
        <v>1004</v>
      </c>
      <c r="AY153" s="144" t="s">
        <v>534</v>
      </c>
      <c r="AZ153" s="121" t="s">
        <v>1136</v>
      </c>
      <c r="BA153" s="144" t="s">
        <v>597</v>
      </c>
      <c r="BB153" s="144" t="s">
        <v>158</v>
      </c>
      <c r="BC153" s="144" t="s">
        <v>378</v>
      </c>
      <c r="BD153" s="144" t="s">
        <v>220</v>
      </c>
      <c r="BE153" s="121" t="s">
        <v>315</v>
      </c>
      <c r="BF153" s="144" t="s">
        <v>34</v>
      </c>
      <c r="BG153" s="121" t="s">
        <v>504</v>
      </c>
      <c r="BH153" s="144" t="s">
        <v>98</v>
      </c>
      <c r="BI153" s="144" t="s">
        <v>442</v>
      </c>
      <c r="BJ153" s="144" t="s">
        <v>652</v>
      </c>
      <c r="BK153" s="144" t="s">
        <v>872</v>
      </c>
      <c r="BL153" s="121" t="s">
        <v>715</v>
      </c>
      <c r="BM153" s="144" t="s">
        <v>809</v>
      </c>
      <c r="BN153" s="121" t="s">
        <v>527</v>
      </c>
      <c r="BO153" s="144" t="s">
        <v>996</v>
      </c>
      <c r="BP153" s="144" t="s">
        <v>589</v>
      </c>
      <c r="BQ153" s="145" t="s">
        <v>934</v>
      </c>
      <c r="BR153" s="45"/>
      <c r="BS153" s="42"/>
      <c r="BT153" s="50" t="s">
        <v>244</v>
      </c>
      <c r="BU153" s="51" t="s">
        <v>1014</v>
      </c>
      <c r="BV153" s="52">
        <f>K3+(144*K5)</f>
        <v>145</v>
      </c>
      <c r="BW153" s="42"/>
    </row>
    <row r="154" spans="1:75" x14ac:dyDescent="0.2">
      <c r="A154" s="1">
        <v>20</v>
      </c>
      <c r="B154" s="102">
        <f>BV820</f>
        <v>812</v>
      </c>
      <c r="C154" s="103">
        <f>BV707</f>
        <v>699</v>
      </c>
      <c r="D154" s="103">
        <f>BV145</f>
        <v>137</v>
      </c>
      <c r="E154" s="103">
        <f>BV290</f>
        <v>282</v>
      </c>
      <c r="F154" s="103">
        <f>BV62</f>
        <v>54</v>
      </c>
      <c r="G154" s="103">
        <f>BV429</f>
        <v>421</v>
      </c>
      <c r="H154" s="103">
        <f>BV927</f>
        <v>919</v>
      </c>
      <c r="I154" s="103">
        <f>BV528</f>
        <v>520</v>
      </c>
      <c r="J154" s="103">
        <f>BV666</f>
        <v>658</v>
      </c>
      <c r="K154" s="103">
        <f>BV777</f>
        <v>769</v>
      </c>
      <c r="L154" s="103">
        <f>BV315</f>
        <v>307</v>
      </c>
      <c r="M154" s="103">
        <f>BV172</f>
        <v>164</v>
      </c>
      <c r="N154" s="103">
        <f>BV408</f>
        <v>400</v>
      </c>
      <c r="O154" s="103">
        <f>BV39</f>
        <v>31</v>
      </c>
      <c r="P154" s="103">
        <f>BV565</f>
        <v>557</v>
      </c>
      <c r="Q154" s="103">
        <f>BV966</f>
        <v>958</v>
      </c>
      <c r="R154" s="113">
        <f>BV86</f>
        <v>78</v>
      </c>
      <c r="S154" s="103">
        <f>BV485</f>
        <v>477</v>
      </c>
      <c r="T154" s="103">
        <f>BV1015</f>
        <v>1007</v>
      </c>
      <c r="U154" s="106">
        <f>BV648</f>
        <v>640</v>
      </c>
      <c r="V154" s="103">
        <f>BV860</f>
        <v>852</v>
      </c>
      <c r="W154" s="103">
        <f>BV715</f>
        <v>707</v>
      </c>
      <c r="X154" s="103">
        <f>BV249</f>
        <v>241</v>
      </c>
      <c r="Y154" s="103">
        <f>BV362</f>
        <v>354</v>
      </c>
      <c r="Z154" s="103">
        <f>BV512</f>
        <v>504</v>
      </c>
      <c r="AA154" s="103">
        <f>BV111</f>
        <v>103</v>
      </c>
      <c r="AB154" s="103">
        <f>BV605</f>
        <v>597</v>
      </c>
      <c r="AC154" s="103">
        <f>BV974</f>
        <v>966</v>
      </c>
      <c r="AD154" s="103">
        <f>BV754</f>
        <v>746</v>
      </c>
      <c r="AE154" s="103">
        <f>BV897</f>
        <v>889</v>
      </c>
      <c r="AF154" s="103">
        <f>BV339</f>
        <v>331</v>
      </c>
      <c r="AG154" s="105">
        <f>BV228</f>
        <v>220</v>
      </c>
      <c r="AH154" s="5">
        <f t="shared" si="21"/>
        <v>16400</v>
      </c>
      <c r="AI154" s="5">
        <f t="shared" si="22"/>
        <v>11201200</v>
      </c>
      <c r="AL154" s="143" t="s">
        <v>369</v>
      </c>
      <c r="AM154" s="144" t="s">
        <v>150</v>
      </c>
      <c r="AN154" s="144" t="s">
        <v>306</v>
      </c>
      <c r="AO154" s="144" t="s">
        <v>212</v>
      </c>
      <c r="AP154" s="144" t="s">
        <v>495</v>
      </c>
      <c r="AQ154" s="144" t="s">
        <v>25</v>
      </c>
      <c r="AR154" s="121" t="s">
        <v>1122</v>
      </c>
      <c r="AS154" s="144" t="s">
        <v>89</v>
      </c>
      <c r="AT154" s="144" t="s">
        <v>880</v>
      </c>
      <c r="AU154" s="144" t="s">
        <v>661</v>
      </c>
      <c r="AV154" s="144" t="s">
        <v>818</v>
      </c>
      <c r="AW154" s="144" t="s">
        <v>724</v>
      </c>
      <c r="AX154" s="144" t="s">
        <v>1005</v>
      </c>
      <c r="AY154" s="144" t="s">
        <v>535</v>
      </c>
      <c r="AZ154" s="144" t="s">
        <v>943</v>
      </c>
      <c r="BA154" s="121" t="s">
        <v>598</v>
      </c>
      <c r="BB154" s="144" t="s">
        <v>157</v>
      </c>
      <c r="BC154" s="144" t="s">
        <v>377</v>
      </c>
      <c r="BD154" s="121" t="s">
        <v>219</v>
      </c>
      <c r="BE154" s="144" t="s">
        <v>314</v>
      </c>
      <c r="BF154" s="121" t="s">
        <v>33</v>
      </c>
      <c r="BG154" s="144" t="s">
        <v>503</v>
      </c>
      <c r="BH154" s="144" t="s">
        <v>97</v>
      </c>
      <c r="BI154" s="144" t="s">
        <v>441</v>
      </c>
      <c r="BJ154" s="144" t="s">
        <v>637</v>
      </c>
      <c r="BK154" s="144" t="s">
        <v>858</v>
      </c>
      <c r="BL154" s="144" t="s">
        <v>701</v>
      </c>
      <c r="BM154" s="121" t="s">
        <v>794</v>
      </c>
      <c r="BN154" s="144" t="s">
        <v>512</v>
      </c>
      <c r="BO154" s="121" t="s">
        <v>981</v>
      </c>
      <c r="BP154" s="144" t="s">
        <v>574</v>
      </c>
      <c r="BQ154" s="145" t="s">
        <v>920</v>
      </c>
      <c r="BR154" s="45"/>
      <c r="BS154" s="42"/>
      <c r="BT154" s="50" t="s">
        <v>63</v>
      </c>
      <c r="BU154" s="51" t="s">
        <v>1014</v>
      </c>
      <c r="BV154" s="52">
        <f>K3+(145*K5)</f>
        <v>146</v>
      </c>
      <c r="BW154" s="42"/>
    </row>
    <row r="155" spans="1:75" x14ac:dyDescent="0.2">
      <c r="A155" s="1">
        <v>21</v>
      </c>
      <c r="B155" s="102">
        <f>BV765</f>
        <v>757</v>
      </c>
      <c r="C155" s="103">
        <f>BV878</f>
        <v>870</v>
      </c>
      <c r="D155" s="103">
        <f>BV352</f>
        <v>344</v>
      </c>
      <c r="E155" s="103">
        <f>BV207</f>
        <v>199</v>
      </c>
      <c r="F155" s="103">
        <f>BV499</f>
        <v>491</v>
      </c>
      <c r="G155" s="103">
        <f>BV132</f>
        <v>124</v>
      </c>
      <c r="H155" s="103">
        <f>BV594</f>
        <v>586</v>
      </c>
      <c r="I155" s="103">
        <f>BV993</f>
        <v>985</v>
      </c>
      <c r="J155" s="103">
        <f>BV855</f>
        <v>847</v>
      </c>
      <c r="K155" s="103">
        <f>BV744</f>
        <v>736</v>
      </c>
      <c r="L155" s="103">
        <f>BV246</f>
        <v>238</v>
      </c>
      <c r="M155" s="103">
        <f>BV389</f>
        <v>381</v>
      </c>
      <c r="N155" s="103">
        <f>BV89</f>
        <v>81</v>
      </c>
      <c r="O155" s="103">
        <f>BV458</f>
        <v>450</v>
      </c>
      <c r="P155" s="103">
        <f>BV1020</f>
        <v>1012</v>
      </c>
      <c r="Q155" s="103">
        <f>BV619</f>
        <v>611</v>
      </c>
      <c r="R155" s="103">
        <f>BV411</f>
        <v>403</v>
      </c>
      <c r="S155" s="103">
        <f>BV12</f>
        <v>4</v>
      </c>
      <c r="T155" s="103">
        <f>BV570</f>
        <v>562</v>
      </c>
      <c r="U155" s="103">
        <f>BV937</f>
        <v>929</v>
      </c>
      <c r="V155" s="106">
        <f>BV661</f>
        <v>653</v>
      </c>
      <c r="W155" s="103">
        <f>BV806</f>
        <v>798</v>
      </c>
      <c r="X155" s="103">
        <f>BV312</f>
        <v>304</v>
      </c>
      <c r="Y155" s="113">
        <f>BV199</f>
        <v>191</v>
      </c>
      <c r="Z155" s="103">
        <f>BV49</f>
        <v>41</v>
      </c>
      <c r="AA155" s="103">
        <f>BV450</f>
        <v>442</v>
      </c>
      <c r="AB155" s="103">
        <f>BV916</f>
        <v>908</v>
      </c>
      <c r="AC155" s="103">
        <f>BV547</f>
        <v>539</v>
      </c>
      <c r="AD155" s="103">
        <f>BV831</f>
        <v>823</v>
      </c>
      <c r="AE155" s="103">
        <f>BV688</f>
        <v>680</v>
      </c>
      <c r="AF155" s="103">
        <f>BV158</f>
        <v>150</v>
      </c>
      <c r="AG155" s="105">
        <f>BV269</f>
        <v>261</v>
      </c>
      <c r="AH155" s="5">
        <f t="shared" si="21"/>
        <v>16400</v>
      </c>
      <c r="AI155" s="5">
        <f t="shared" si="22"/>
        <v>11201200</v>
      </c>
      <c r="AL155" s="143" t="s">
        <v>361</v>
      </c>
      <c r="AM155" s="144" t="s">
        <v>51</v>
      </c>
      <c r="AN155" s="144" t="s">
        <v>297</v>
      </c>
      <c r="AO155" s="144" t="s">
        <v>203</v>
      </c>
      <c r="AP155" s="144" t="s">
        <v>486</v>
      </c>
      <c r="AQ155" s="144" t="s">
        <v>16</v>
      </c>
      <c r="AR155" s="144" t="s">
        <v>424</v>
      </c>
      <c r="AS155" s="121" t="s">
        <v>80</v>
      </c>
      <c r="AT155" s="121" t="s">
        <v>874</v>
      </c>
      <c r="AU155" s="144" t="s">
        <v>654</v>
      </c>
      <c r="AV155" s="144" t="s">
        <v>811</v>
      </c>
      <c r="AW155" s="144" t="s">
        <v>717</v>
      </c>
      <c r="AX155" s="144" t="s">
        <v>998</v>
      </c>
      <c r="AY155" s="144" t="s">
        <v>529</v>
      </c>
      <c r="AZ155" s="121" t="s">
        <v>936</v>
      </c>
      <c r="BA155" s="144" t="s">
        <v>591</v>
      </c>
      <c r="BB155" s="144" t="s">
        <v>164</v>
      </c>
      <c r="BC155" s="144" t="s">
        <v>384</v>
      </c>
      <c r="BD155" s="144" t="s">
        <v>226</v>
      </c>
      <c r="BE155" s="121" t="s">
        <v>321</v>
      </c>
      <c r="BF155" s="144" t="s">
        <v>40</v>
      </c>
      <c r="BG155" s="144" t="s">
        <v>510</v>
      </c>
      <c r="BH155" s="144" t="s">
        <v>104</v>
      </c>
      <c r="BI155" s="144" t="s">
        <v>448</v>
      </c>
      <c r="BJ155" s="144" t="s">
        <v>646</v>
      </c>
      <c r="BK155" s="144" t="s">
        <v>867</v>
      </c>
      <c r="BL155" s="121" t="s">
        <v>1132</v>
      </c>
      <c r="BM155" s="144" t="s">
        <v>803</v>
      </c>
      <c r="BN155" s="144" t="s">
        <v>521</v>
      </c>
      <c r="BO155" s="144" t="s">
        <v>990</v>
      </c>
      <c r="BP155" s="144" t="s">
        <v>583</v>
      </c>
      <c r="BQ155" s="145" t="s">
        <v>929</v>
      </c>
      <c r="BR155" s="45"/>
      <c r="BS155" s="42"/>
      <c r="BT155" s="50" t="s">
        <v>400</v>
      </c>
      <c r="BU155" s="51" t="s">
        <v>1014</v>
      </c>
      <c r="BV155" s="52">
        <f>K3+(146*K5)</f>
        <v>147</v>
      </c>
      <c r="BW155" s="42"/>
    </row>
    <row r="156" spans="1:75" x14ac:dyDescent="0.2">
      <c r="A156" s="1">
        <v>22</v>
      </c>
      <c r="B156" s="102">
        <f>BV858</f>
        <v>850</v>
      </c>
      <c r="C156" s="103">
        <f>BV713</f>
        <v>705</v>
      </c>
      <c r="D156" s="103">
        <f>BV251</f>
        <v>243</v>
      </c>
      <c r="E156" s="103">
        <f>BV364</f>
        <v>356</v>
      </c>
      <c r="F156" s="103">
        <f>BV88</f>
        <v>80</v>
      </c>
      <c r="G156" s="103">
        <f>BV487</f>
        <v>479</v>
      </c>
      <c r="H156" s="103">
        <f>BV1013</f>
        <v>1005</v>
      </c>
      <c r="I156" s="103">
        <f>BV646</f>
        <v>638</v>
      </c>
      <c r="J156" s="103">
        <f>BV756</f>
        <v>748</v>
      </c>
      <c r="K156" s="103">
        <f>BV899</f>
        <v>891</v>
      </c>
      <c r="L156" s="103">
        <f>BV337</f>
        <v>329</v>
      </c>
      <c r="M156" s="103">
        <f>BV226</f>
        <v>218</v>
      </c>
      <c r="N156" s="103">
        <f>BV510</f>
        <v>502</v>
      </c>
      <c r="O156" s="103">
        <f>BV109</f>
        <v>101</v>
      </c>
      <c r="P156" s="103">
        <f>BV607</f>
        <v>599</v>
      </c>
      <c r="Q156" s="103">
        <f>BV976</f>
        <v>968</v>
      </c>
      <c r="R156" s="103">
        <f>BV64</f>
        <v>56</v>
      </c>
      <c r="S156" s="103">
        <f>BV431</f>
        <v>423</v>
      </c>
      <c r="T156" s="103">
        <f>BV925</f>
        <v>917</v>
      </c>
      <c r="U156" s="103">
        <f>BV526</f>
        <v>518</v>
      </c>
      <c r="V156" s="103">
        <f>BV818</f>
        <v>810</v>
      </c>
      <c r="W156" s="106">
        <f>BV705</f>
        <v>697</v>
      </c>
      <c r="X156" s="113">
        <f>BV147</f>
        <v>139</v>
      </c>
      <c r="Y156" s="103">
        <f>BV292</f>
        <v>284</v>
      </c>
      <c r="Z156" s="103">
        <f>BV406</f>
        <v>398</v>
      </c>
      <c r="AA156" s="103">
        <f>BV37</f>
        <v>29</v>
      </c>
      <c r="AB156" s="103">
        <f>BV567</f>
        <v>559</v>
      </c>
      <c r="AC156" s="103">
        <f>BV968</f>
        <v>960</v>
      </c>
      <c r="AD156" s="103">
        <f>BV668</f>
        <v>660</v>
      </c>
      <c r="AE156" s="103">
        <f>BV779</f>
        <v>771</v>
      </c>
      <c r="AF156" s="103">
        <f>BV313</f>
        <v>305</v>
      </c>
      <c r="AG156" s="105">
        <f>BV170</f>
        <v>162</v>
      </c>
      <c r="AH156" s="5">
        <f t="shared" si="21"/>
        <v>16400</v>
      </c>
      <c r="AI156" s="5">
        <f t="shared" si="22"/>
        <v>11201200</v>
      </c>
      <c r="AL156" s="146" t="s">
        <v>364</v>
      </c>
      <c r="AM156" s="144" t="s">
        <v>144</v>
      </c>
      <c r="AN156" s="144" t="s">
        <v>300</v>
      </c>
      <c r="AO156" s="144" t="s">
        <v>206</v>
      </c>
      <c r="AP156" s="144" t="s">
        <v>489</v>
      </c>
      <c r="AQ156" s="144" t="s">
        <v>19</v>
      </c>
      <c r="AR156" s="121" t="s">
        <v>427</v>
      </c>
      <c r="AS156" s="144" t="s">
        <v>83</v>
      </c>
      <c r="AT156" s="144" t="s">
        <v>886</v>
      </c>
      <c r="AU156" s="121" t="s">
        <v>667</v>
      </c>
      <c r="AV156" s="144" t="s">
        <v>824</v>
      </c>
      <c r="AW156" s="144" t="s">
        <v>729</v>
      </c>
      <c r="AX156" s="144" t="s">
        <v>1011</v>
      </c>
      <c r="AY156" s="144" t="s">
        <v>540</v>
      </c>
      <c r="AZ156" s="144" t="s">
        <v>949</v>
      </c>
      <c r="BA156" s="121" t="s">
        <v>604</v>
      </c>
      <c r="BB156" s="144" t="s">
        <v>152</v>
      </c>
      <c r="BC156" s="144" t="s">
        <v>371</v>
      </c>
      <c r="BD156" s="121" t="s">
        <v>1120</v>
      </c>
      <c r="BE156" s="144" t="s">
        <v>308</v>
      </c>
      <c r="BF156" s="144" t="s">
        <v>27</v>
      </c>
      <c r="BG156" s="144" t="s">
        <v>497</v>
      </c>
      <c r="BH156" s="144" t="s">
        <v>91</v>
      </c>
      <c r="BI156" s="144" t="s">
        <v>435</v>
      </c>
      <c r="BJ156" s="144" t="s">
        <v>643</v>
      </c>
      <c r="BK156" s="144" t="s">
        <v>864</v>
      </c>
      <c r="BL156" s="144" t="s">
        <v>707</v>
      </c>
      <c r="BM156" s="121" t="s">
        <v>800</v>
      </c>
      <c r="BN156" s="144" t="s">
        <v>518</v>
      </c>
      <c r="BO156" s="144" t="s">
        <v>987</v>
      </c>
      <c r="BP156" s="144" t="s">
        <v>580</v>
      </c>
      <c r="BQ156" s="145" t="s">
        <v>926</v>
      </c>
      <c r="BR156" s="45"/>
      <c r="BS156" s="42"/>
      <c r="BT156" s="50" t="s">
        <v>334</v>
      </c>
      <c r="BU156" s="51" t="s">
        <v>1014</v>
      </c>
      <c r="BV156" s="52">
        <f>K3+(147*K5)</f>
        <v>148</v>
      </c>
      <c r="BW156" s="42"/>
    </row>
    <row r="157" spans="1:75" x14ac:dyDescent="0.2">
      <c r="A157" s="1">
        <v>23</v>
      </c>
      <c r="B157" s="102">
        <f>BV278</f>
        <v>270</v>
      </c>
      <c r="C157" s="103">
        <f>BV165</f>
        <v>157</v>
      </c>
      <c r="D157" s="103">
        <f>BV695</f>
        <v>687</v>
      </c>
      <c r="E157" s="103">
        <f>BV840</f>
        <v>832</v>
      </c>
      <c r="F157" s="103">
        <f>BV540</f>
        <v>532</v>
      </c>
      <c r="G157" s="103">
        <f>BV907</f>
        <v>899</v>
      </c>
      <c r="H157" s="103">
        <f>BV441</f>
        <v>433</v>
      </c>
      <c r="I157" s="103">
        <f>BV42</f>
        <v>34</v>
      </c>
      <c r="J157" s="103">
        <f>BV192</f>
        <v>184</v>
      </c>
      <c r="K157" s="103">
        <f>BV303</f>
        <v>295</v>
      </c>
      <c r="L157" s="103">
        <f>BV797</f>
        <v>789</v>
      </c>
      <c r="M157" s="103">
        <f>BV654</f>
        <v>646</v>
      </c>
      <c r="N157" s="103">
        <f>BV946</f>
        <v>938</v>
      </c>
      <c r="O157" s="103">
        <f>BV577</f>
        <v>569</v>
      </c>
      <c r="P157" s="103">
        <f>BV19</f>
        <v>11</v>
      </c>
      <c r="Q157" s="103">
        <f>BV420</f>
        <v>412</v>
      </c>
      <c r="R157" s="103">
        <f>BV628</f>
        <v>620</v>
      </c>
      <c r="S157" s="103">
        <f>BV1027</f>
        <v>1019</v>
      </c>
      <c r="T157" s="103">
        <f>BV465</f>
        <v>457</v>
      </c>
      <c r="U157" s="103">
        <f>BV98</f>
        <v>90</v>
      </c>
      <c r="V157" s="103">
        <f>BV382</f>
        <v>374</v>
      </c>
      <c r="W157" s="113">
        <f>BV237</f>
        <v>229</v>
      </c>
      <c r="X157" s="106">
        <f>BV735</f>
        <v>727</v>
      </c>
      <c r="Y157" s="103">
        <f>BV848</f>
        <v>840</v>
      </c>
      <c r="Z157" s="103">
        <f>BV986</f>
        <v>978</v>
      </c>
      <c r="AA157" s="103">
        <f>BV585</f>
        <v>577</v>
      </c>
      <c r="AB157" s="103">
        <f>BV123</f>
        <v>115</v>
      </c>
      <c r="AC157" s="103">
        <f>BV492</f>
        <v>484</v>
      </c>
      <c r="AD157" s="103">
        <f>BV216</f>
        <v>208</v>
      </c>
      <c r="AE157" s="103">
        <f>BV359</f>
        <v>351</v>
      </c>
      <c r="AF157" s="103">
        <f>BV885</f>
        <v>877</v>
      </c>
      <c r="AG157" s="105">
        <f>BV774</f>
        <v>766</v>
      </c>
      <c r="AH157" s="5">
        <f t="shared" si="21"/>
        <v>16400</v>
      </c>
      <c r="AI157" s="5">
        <f t="shared" si="22"/>
        <v>11201200</v>
      </c>
      <c r="AJ157" s="2">
        <f t="shared" si="23"/>
        <v>8606720000</v>
      </c>
      <c r="AL157" s="143" t="s">
        <v>359</v>
      </c>
      <c r="AM157" s="144" t="s">
        <v>140</v>
      </c>
      <c r="AN157" s="144" t="s">
        <v>295</v>
      </c>
      <c r="AO157" s="144" t="s">
        <v>201</v>
      </c>
      <c r="AP157" s="144" t="s">
        <v>484</v>
      </c>
      <c r="AQ157" s="121" t="s">
        <v>1114</v>
      </c>
      <c r="AR157" s="144" t="s">
        <v>422</v>
      </c>
      <c r="AS157" s="144" t="s">
        <v>78</v>
      </c>
      <c r="AT157" s="144" t="s">
        <v>875</v>
      </c>
      <c r="AU157" s="144" t="s">
        <v>656</v>
      </c>
      <c r="AV157" s="144" t="s">
        <v>813</v>
      </c>
      <c r="AW157" s="144" t="s">
        <v>719</v>
      </c>
      <c r="AX157" s="121" t="s">
        <v>1000</v>
      </c>
      <c r="AY157" s="144" t="s">
        <v>531</v>
      </c>
      <c r="AZ157" s="144" t="s">
        <v>938</v>
      </c>
      <c r="BA157" s="144" t="s">
        <v>593</v>
      </c>
      <c r="BB157" s="144" t="s">
        <v>162</v>
      </c>
      <c r="BC157" s="121" t="s">
        <v>382</v>
      </c>
      <c r="BD157" s="144" t="s">
        <v>224</v>
      </c>
      <c r="BE157" s="144" t="s">
        <v>319</v>
      </c>
      <c r="BF157" s="144" t="s">
        <v>38</v>
      </c>
      <c r="BG157" s="144" t="s">
        <v>508</v>
      </c>
      <c r="BH157" s="144" t="s">
        <v>102</v>
      </c>
      <c r="BI157" s="121" t="s">
        <v>446</v>
      </c>
      <c r="BJ157" s="121" t="s">
        <v>648</v>
      </c>
      <c r="BK157" s="144" t="s">
        <v>0</v>
      </c>
      <c r="BL157" s="144" t="s">
        <v>711</v>
      </c>
      <c r="BM157" s="144" t="s">
        <v>805</v>
      </c>
      <c r="BN157" s="144" t="s">
        <v>523</v>
      </c>
      <c r="BO157" s="144" t="s">
        <v>992</v>
      </c>
      <c r="BP157" s="121" t="s">
        <v>585</v>
      </c>
      <c r="BQ157" s="145" t="s">
        <v>931</v>
      </c>
      <c r="BR157" s="45"/>
      <c r="BS157" s="42"/>
      <c r="BT157" s="50" t="s">
        <v>649</v>
      </c>
      <c r="BU157" s="51" t="s">
        <v>1014</v>
      </c>
      <c r="BV157" s="52">
        <f>K3+(148*K5)</f>
        <v>149</v>
      </c>
      <c r="BW157" s="42"/>
    </row>
    <row r="158" spans="1:75" x14ac:dyDescent="0.2">
      <c r="A158" s="1">
        <v>24</v>
      </c>
      <c r="B158" s="102">
        <f>BV177</f>
        <v>169</v>
      </c>
      <c r="C158" s="103">
        <f>BV322</f>
        <v>314</v>
      </c>
      <c r="D158" s="103">
        <f>BV788</f>
        <v>780</v>
      </c>
      <c r="E158" s="103">
        <f>BV675</f>
        <v>667</v>
      </c>
      <c r="F158" s="103">
        <f>BV959</f>
        <v>951</v>
      </c>
      <c r="G158" s="103">
        <f>BV560</f>
        <v>552</v>
      </c>
      <c r="H158" s="103">
        <f>BV30</f>
        <v>22</v>
      </c>
      <c r="I158" s="103">
        <f>BV397</f>
        <v>389</v>
      </c>
      <c r="J158" s="103">
        <f>BV283</f>
        <v>275</v>
      </c>
      <c r="K158" s="103">
        <f>BV140</f>
        <v>132</v>
      </c>
      <c r="L158" s="103">
        <f>BV698</f>
        <v>690</v>
      </c>
      <c r="M158" s="103">
        <f>BV809</f>
        <v>801</v>
      </c>
      <c r="N158" s="103">
        <f>BV533</f>
        <v>525</v>
      </c>
      <c r="O158" s="103">
        <f>BV934</f>
        <v>926</v>
      </c>
      <c r="P158" s="103">
        <f>BV440</f>
        <v>432</v>
      </c>
      <c r="Q158" s="103">
        <f>BV71</f>
        <v>63</v>
      </c>
      <c r="R158" s="103">
        <f>BV983</f>
        <v>975</v>
      </c>
      <c r="S158" s="103">
        <f>BV616</f>
        <v>608</v>
      </c>
      <c r="T158" s="103">
        <f>BV118</f>
        <v>110</v>
      </c>
      <c r="U158" s="103">
        <f>BV517</f>
        <v>509</v>
      </c>
      <c r="V158" s="113">
        <f>BV217</f>
        <v>209</v>
      </c>
      <c r="W158" s="103">
        <f>BV330</f>
        <v>322</v>
      </c>
      <c r="X158" s="103">
        <f>BV892</f>
        <v>884</v>
      </c>
      <c r="Y158" s="106">
        <f>BV747</f>
        <v>739</v>
      </c>
      <c r="Z158" s="103">
        <f>BV637</f>
        <v>629</v>
      </c>
      <c r="AA158" s="103">
        <f>BV1006</f>
        <v>998</v>
      </c>
      <c r="AB158" s="103">
        <f>BV480</f>
        <v>472</v>
      </c>
      <c r="AC158" s="103">
        <f>BV79</f>
        <v>71</v>
      </c>
      <c r="AD158" s="103">
        <f>BV371</f>
        <v>363</v>
      </c>
      <c r="AE158" s="103">
        <f>BV260</f>
        <v>252</v>
      </c>
      <c r="AF158" s="103">
        <f>BV722</f>
        <v>714</v>
      </c>
      <c r="AG158" s="105">
        <f>BV865</f>
        <v>857</v>
      </c>
      <c r="AH158" s="5">
        <f t="shared" si="21"/>
        <v>16400</v>
      </c>
      <c r="AI158" s="5">
        <f t="shared" si="22"/>
        <v>11201200</v>
      </c>
      <c r="AJ158" s="2">
        <f t="shared" si="23"/>
        <v>8606720000</v>
      </c>
      <c r="AL158" s="143" t="s">
        <v>365</v>
      </c>
      <c r="AM158" s="144" t="s">
        <v>146</v>
      </c>
      <c r="AN158" s="144" t="s">
        <v>302</v>
      </c>
      <c r="AO158" s="144" t="s">
        <v>208</v>
      </c>
      <c r="AP158" s="121" t="s">
        <v>491</v>
      </c>
      <c r="AQ158" s="144" t="s">
        <v>21</v>
      </c>
      <c r="AR158" s="144" t="s">
        <v>429</v>
      </c>
      <c r="AS158" s="144" t="s">
        <v>85</v>
      </c>
      <c r="AT158" s="144" t="s">
        <v>884</v>
      </c>
      <c r="AU158" s="144" t="s">
        <v>665</v>
      </c>
      <c r="AV158" s="144" t="s">
        <v>822</v>
      </c>
      <c r="AW158" s="144" t="s">
        <v>727</v>
      </c>
      <c r="AX158" s="144" t="s">
        <v>1009</v>
      </c>
      <c r="AY158" s="121" t="s">
        <v>1141</v>
      </c>
      <c r="AZ158" s="144" t="s">
        <v>947</v>
      </c>
      <c r="BA158" s="144" t="s">
        <v>602</v>
      </c>
      <c r="BB158" s="121" t="s">
        <v>154</v>
      </c>
      <c r="BC158" s="144" t="s">
        <v>373</v>
      </c>
      <c r="BD158" s="144" t="s">
        <v>215</v>
      </c>
      <c r="BE158" s="144" t="s">
        <v>310</v>
      </c>
      <c r="BF158" s="144" t="s">
        <v>29</v>
      </c>
      <c r="BG158" s="144" t="s">
        <v>499</v>
      </c>
      <c r="BH158" s="121" t="s">
        <v>93</v>
      </c>
      <c r="BI158" s="144" t="s">
        <v>437</v>
      </c>
      <c r="BJ158" s="144" t="s">
        <v>641</v>
      </c>
      <c r="BK158" s="121" t="s">
        <v>862</v>
      </c>
      <c r="BL158" s="144" t="s">
        <v>705</v>
      </c>
      <c r="BM158" s="144" t="s">
        <v>798</v>
      </c>
      <c r="BN158" s="144" t="s">
        <v>516</v>
      </c>
      <c r="BO158" s="144" t="s">
        <v>985</v>
      </c>
      <c r="BP158" s="144" t="s">
        <v>578</v>
      </c>
      <c r="BQ158" s="147" t="s">
        <v>924</v>
      </c>
      <c r="BR158" s="45"/>
      <c r="BS158" s="42"/>
      <c r="BT158" s="50" t="s">
        <v>583</v>
      </c>
      <c r="BU158" s="51" t="s">
        <v>1014</v>
      </c>
      <c r="BV158" s="52">
        <f>K3+(149*K5)</f>
        <v>150</v>
      </c>
      <c r="BW158" s="42"/>
    </row>
    <row r="159" spans="1:75" x14ac:dyDescent="0.2">
      <c r="A159" s="1">
        <v>25</v>
      </c>
      <c r="B159" s="102">
        <f>BV459</f>
        <v>451</v>
      </c>
      <c r="C159" s="103">
        <f>BV92</f>
        <v>84</v>
      </c>
      <c r="D159" s="103">
        <f>BV618</f>
        <v>610</v>
      </c>
      <c r="E159" s="103">
        <f>BV1017</f>
        <v>1009</v>
      </c>
      <c r="F159" s="103">
        <f>BV741</f>
        <v>733</v>
      </c>
      <c r="G159" s="103">
        <f>BV854</f>
        <v>846</v>
      </c>
      <c r="H159" s="103">
        <f>BV392</f>
        <v>384</v>
      </c>
      <c r="I159" s="103">
        <f>BV247</f>
        <v>239</v>
      </c>
      <c r="J159" s="103">
        <f>BV129</f>
        <v>121</v>
      </c>
      <c r="K159" s="103">
        <f>BV498</f>
        <v>490</v>
      </c>
      <c r="L159" s="103">
        <f>BV996</f>
        <v>988</v>
      </c>
      <c r="M159" s="103">
        <f>BV595</f>
        <v>587</v>
      </c>
      <c r="N159" s="103">
        <f>BV879</f>
        <v>871</v>
      </c>
      <c r="O159" s="103">
        <f>BV768</f>
        <v>760</v>
      </c>
      <c r="P159" s="103">
        <f>BV206</f>
        <v>198</v>
      </c>
      <c r="Q159" s="103">
        <f>BV349</f>
        <v>341</v>
      </c>
      <c r="R159" s="103">
        <f>BV685</f>
        <v>677</v>
      </c>
      <c r="S159" s="103">
        <f>BV830</f>
        <v>822</v>
      </c>
      <c r="T159" s="103">
        <f>BV272</f>
        <v>264</v>
      </c>
      <c r="U159" s="103">
        <f>BV159</f>
        <v>151</v>
      </c>
      <c r="V159" s="103">
        <f>BV451</f>
        <v>443</v>
      </c>
      <c r="W159" s="103">
        <f>BV52</f>
        <v>44</v>
      </c>
      <c r="X159" s="103">
        <f>BV546</f>
        <v>538</v>
      </c>
      <c r="Y159" s="103">
        <f>BV913</f>
        <v>905</v>
      </c>
      <c r="Z159" s="106">
        <f>BV807</f>
        <v>799</v>
      </c>
      <c r="AA159" s="103">
        <f>BV664</f>
        <v>656</v>
      </c>
      <c r="AB159" s="103">
        <f>BV198</f>
        <v>190</v>
      </c>
      <c r="AC159" s="113">
        <f>BV309</f>
        <v>301</v>
      </c>
      <c r="AD159" s="103">
        <f>BV9</f>
        <v>1</v>
      </c>
      <c r="AE159" s="103">
        <f>BV410</f>
        <v>402</v>
      </c>
      <c r="AF159" s="103">
        <f>BV940</f>
        <v>932</v>
      </c>
      <c r="AG159" s="105">
        <f>BV571</f>
        <v>563</v>
      </c>
      <c r="AH159" s="5">
        <f t="shared" si="21"/>
        <v>16400</v>
      </c>
      <c r="AI159" s="5">
        <f t="shared" si="22"/>
        <v>11201200</v>
      </c>
      <c r="AL159" s="143" t="s">
        <v>930</v>
      </c>
      <c r="AM159" s="144" t="s">
        <v>584</v>
      </c>
      <c r="AN159" s="144" t="s">
        <v>991</v>
      </c>
      <c r="AO159" s="121" t="s">
        <v>522</v>
      </c>
      <c r="AP159" s="144" t="s">
        <v>804</v>
      </c>
      <c r="AQ159" s="121" t="s">
        <v>710</v>
      </c>
      <c r="AR159" s="144" t="s">
        <v>868</v>
      </c>
      <c r="AS159" s="144" t="s">
        <v>647</v>
      </c>
      <c r="AT159" s="144" t="s">
        <v>447</v>
      </c>
      <c r="AU159" s="144" t="s">
        <v>103</v>
      </c>
      <c r="AV159" s="121" t="s">
        <v>509</v>
      </c>
      <c r="AW159" s="144" t="s">
        <v>39</v>
      </c>
      <c r="AX159" s="121" t="s">
        <v>320</v>
      </c>
      <c r="AY159" s="144" t="s">
        <v>225</v>
      </c>
      <c r="AZ159" s="144" t="s">
        <v>383</v>
      </c>
      <c r="BA159" s="144" t="s">
        <v>163</v>
      </c>
      <c r="BB159" s="144" t="s">
        <v>592</v>
      </c>
      <c r="BC159" s="144" t="s">
        <v>937</v>
      </c>
      <c r="BD159" s="144" t="s">
        <v>530</v>
      </c>
      <c r="BE159" s="144" t="s">
        <v>999</v>
      </c>
      <c r="BF159" s="144" t="s">
        <v>718</v>
      </c>
      <c r="BG159" s="144" t="s">
        <v>812</v>
      </c>
      <c r="BH159" s="144" t="s">
        <v>655</v>
      </c>
      <c r="BI159" s="121" t="s">
        <v>1138</v>
      </c>
      <c r="BJ159" s="144" t="s">
        <v>79</v>
      </c>
      <c r="BK159" s="144" t="s">
        <v>423</v>
      </c>
      <c r="BL159" s="144" t="s">
        <v>15</v>
      </c>
      <c r="BM159" s="144" t="s">
        <v>485</v>
      </c>
      <c r="BN159" s="144" t="s">
        <v>202</v>
      </c>
      <c r="BO159" s="144" t="s">
        <v>296</v>
      </c>
      <c r="BP159" s="121" t="s">
        <v>141</v>
      </c>
      <c r="BQ159" s="145" t="s">
        <v>360</v>
      </c>
      <c r="BR159" s="45"/>
      <c r="BS159" s="42"/>
      <c r="BT159" s="50" t="s">
        <v>999</v>
      </c>
      <c r="BU159" s="51" t="s">
        <v>1014</v>
      </c>
      <c r="BV159" s="52">
        <f>K3+(150*K5)</f>
        <v>151</v>
      </c>
      <c r="BW159" s="42"/>
    </row>
    <row r="160" spans="1:75" x14ac:dyDescent="0.2">
      <c r="A160" s="1">
        <v>26</v>
      </c>
      <c r="B160" s="102">
        <f>BV112</f>
        <v>104</v>
      </c>
      <c r="C160" s="103">
        <f>BV511</f>
        <v>503</v>
      </c>
      <c r="D160" s="103">
        <f>BV973</f>
        <v>965</v>
      </c>
      <c r="E160" s="103">
        <f>BV606</f>
        <v>598</v>
      </c>
      <c r="F160" s="103">
        <f>BV898</f>
        <v>890</v>
      </c>
      <c r="G160" s="103">
        <f>BV753</f>
        <v>745</v>
      </c>
      <c r="H160" s="103">
        <f>BV227</f>
        <v>219</v>
      </c>
      <c r="I160" s="103">
        <f>BV340</f>
        <v>332</v>
      </c>
      <c r="J160" s="103">
        <f>BV486</f>
        <v>478</v>
      </c>
      <c r="K160" s="103">
        <f>BV85</f>
        <v>77</v>
      </c>
      <c r="L160" s="103">
        <f>BV647</f>
        <v>639</v>
      </c>
      <c r="M160" s="103">
        <f>BV1016</f>
        <v>1008</v>
      </c>
      <c r="N160" s="103">
        <f>BV716</f>
        <v>708</v>
      </c>
      <c r="O160" s="103">
        <f>BV859</f>
        <v>851</v>
      </c>
      <c r="P160" s="103">
        <f>BV361</f>
        <v>353</v>
      </c>
      <c r="Q160" s="103">
        <f>BV250</f>
        <v>242</v>
      </c>
      <c r="R160" s="103">
        <f>BV778</f>
        <v>770</v>
      </c>
      <c r="S160" s="103">
        <f>BV665</f>
        <v>657</v>
      </c>
      <c r="T160" s="103">
        <f>BV171</f>
        <v>163</v>
      </c>
      <c r="U160" s="103">
        <f>BV316</f>
        <v>308</v>
      </c>
      <c r="V160" s="103">
        <f>BV40</f>
        <v>32</v>
      </c>
      <c r="W160" s="103">
        <f>BV407</f>
        <v>399</v>
      </c>
      <c r="X160" s="103">
        <f>BV965</f>
        <v>957</v>
      </c>
      <c r="Y160" s="103">
        <f>BV566</f>
        <v>558</v>
      </c>
      <c r="Z160" s="103">
        <f>BV708</f>
        <v>700</v>
      </c>
      <c r="AA160" s="106">
        <f>BV819</f>
        <v>811</v>
      </c>
      <c r="AB160" s="113">
        <f>BV289</f>
        <v>281</v>
      </c>
      <c r="AC160" s="103">
        <f>BV146</f>
        <v>138</v>
      </c>
      <c r="AD160" s="103">
        <f>BV430</f>
        <v>422</v>
      </c>
      <c r="AE160" s="103">
        <f>BV61</f>
        <v>53</v>
      </c>
      <c r="AF160" s="103">
        <f>BV527</f>
        <v>519</v>
      </c>
      <c r="AG160" s="105">
        <f>BV928</f>
        <v>920</v>
      </c>
      <c r="AH160" s="5">
        <f t="shared" si="21"/>
        <v>16400</v>
      </c>
      <c r="AI160" s="5">
        <f t="shared" si="22"/>
        <v>11201200</v>
      </c>
      <c r="AL160" s="143" t="s">
        <v>925</v>
      </c>
      <c r="AM160" s="144" t="s">
        <v>579</v>
      </c>
      <c r="AN160" s="121" t="s">
        <v>986</v>
      </c>
      <c r="AO160" s="144" t="s">
        <v>517</v>
      </c>
      <c r="AP160" s="121" t="s">
        <v>799</v>
      </c>
      <c r="AQ160" s="144" t="s">
        <v>706</v>
      </c>
      <c r="AR160" s="144" t="s">
        <v>863</v>
      </c>
      <c r="AS160" s="144" t="s">
        <v>642</v>
      </c>
      <c r="AT160" s="144" t="s">
        <v>19</v>
      </c>
      <c r="AU160" s="144" t="s">
        <v>92</v>
      </c>
      <c r="AV160" s="144" t="s">
        <v>498</v>
      </c>
      <c r="AW160" s="121" t="s">
        <v>28</v>
      </c>
      <c r="AX160" s="144" t="s">
        <v>309</v>
      </c>
      <c r="AY160" s="121" t="s">
        <v>214</v>
      </c>
      <c r="AZ160" s="144" t="s">
        <v>372</v>
      </c>
      <c r="BA160" s="144" t="s">
        <v>153</v>
      </c>
      <c r="BB160" s="144" t="s">
        <v>603</v>
      </c>
      <c r="BC160" s="144" t="s">
        <v>948</v>
      </c>
      <c r="BD160" s="144" t="s">
        <v>539</v>
      </c>
      <c r="BE160" s="144" t="s">
        <v>1010</v>
      </c>
      <c r="BF160" s="144" t="s">
        <v>728</v>
      </c>
      <c r="BG160" s="144" t="s">
        <v>823</v>
      </c>
      <c r="BH160" s="121" t="s">
        <v>666</v>
      </c>
      <c r="BI160" s="144" t="s">
        <v>885</v>
      </c>
      <c r="BJ160" s="144" t="s">
        <v>84</v>
      </c>
      <c r="BK160" s="144" t="s">
        <v>428</v>
      </c>
      <c r="BL160" s="144" t="s">
        <v>20</v>
      </c>
      <c r="BM160" s="144" t="s">
        <v>490</v>
      </c>
      <c r="BN160" s="144" t="s">
        <v>207</v>
      </c>
      <c r="BO160" s="144" t="s">
        <v>301</v>
      </c>
      <c r="BP160" s="144" t="s">
        <v>145</v>
      </c>
      <c r="BQ160" s="147" t="s">
        <v>1128</v>
      </c>
      <c r="BR160" s="45"/>
      <c r="BS160" s="42"/>
      <c r="BT160" s="50" t="s">
        <v>817</v>
      </c>
      <c r="BU160" s="51" t="s">
        <v>1014</v>
      </c>
      <c r="BV160" s="52">
        <f>K3+(151*K5)</f>
        <v>152</v>
      </c>
      <c r="BW160" s="42"/>
    </row>
    <row r="161" spans="1:75" x14ac:dyDescent="0.2">
      <c r="A161" s="1">
        <v>27</v>
      </c>
      <c r="B161" s="102">
        <f>BV580</f>
        <v>572</v>
      </c>
      <c r="C161" s="103">
        <f>BV947</f>
        <v>939</v>
      </c>
      <c r="D161" s="103">
        <f>BV417</f>
        <v>409</v>
      </c>
      <c r="E161" s="103">
        <f>BV18</f>
        <v>10</v>
      </c>
      <c r="F161" s="103">
        <f>BV302</f>
        <v>294</v>
      </c>
      <c r="G161" s="103">
        <f>BV189</f>
        <v>181</v>
      </c>
      <c r="H161" s="103">
        <f>BV655</f>
        <v>647</v>
      </c>
      <c r="I161" s="103">
        <f>BV800</f>
        <v>792</v>
      </c>
      <c r="J161" s="103">
        <f>BV906</f>
        <v>898</v>
      </c>
      <c r="K161" s="103">
        <f>BV537</f>
        <v>529</v>
      </c>
      <c r="L161" s="103">
        <f>BV43</f>
        <v>35</v>
      </c>
      <c r="M161" s="103">
        <f>BV444</f>
        <v>436</v>
      </c>
      <c r="N161" s="103">
        <f>BV168</f>
        <v>160</v>
      </c>
      <c r="O161" s="103">
        <f>BV279</f>
        <v>271</v>
      </c>
      <c r="P161" s="103">
        <f>BV837</f>
        <v>829</v>
      </c>
      <c r="Q161" s="103">
        <f>BV694</f>
        <v>686</v>
      </c>
      <c r="R161" s="103">
        <f>BV358</f>
        <v>350</v>
      </c>
      <c r="S161" s="103">
        <f>BV213</f>
        <v>205</v>
      </c>
      <c r="T161" s="103">
        <f>BV775</f>
        <v>767</v>
      </c>
      <c r="U161" s="103">
        <f>BV888</f>
        <v>880</v>
      </c>
      <c r="V161" s="103">
        <f>BV588</f>
        <v>580</v>
      </c>
      <c r="W161" s="103">
        <f>BV987</f>
        <v>979</v>
      </c>
      <c r="X161" s="103">
        <f>BV489</f>
        <v>481</v>
      </c>
      <c r="Y161" s="103">
        <f>BV122</f>
        <v>114</v>
      </c>
      <c r="Z161" s="103">
        <f>BV240</f>
        <v>232</v>
      </c>
      <c r="AA161" s="113">
        <f>BV383</f>
        <v>375</v>
      </c>
      <c r="AB161" s="106">
        <f>BV845</f>
        <v>837</v>
      </c>
      <c r="AC161" s="103">
        <f>BV734</f>
        <v>726</v>
      </c>
      <c r="AD161" s="103">
        <f>BV1026</f>
        <v>1018</v>
      </c>
      <c r="AE161" s="103">
        <f>BV625</f>
        <v>617</v>
      </c>
      <c r="AF161" s="103">
        <f>BV99</f>
        <v>91</v>
      </c>
      <c r="AG161" s="105">
        <f>BV468</f>
        <v>460</v>
      </c>
      <c r="AH161" s="5">
        <f t="shared" si="21"/>
        <v>16400</v>
      </c>
      <c r="AI161" s="5">
        <f t="shared" si="22"/>
        <v>11201200</v>
      </c>
      <c r="AJ161" s="2">
        <f t="shared" si="23"/>
        <v>8606720000</v>
      </c>
      <c r="AL161" s="143" t="s">
        <v>928</v>
      </c>
      <c r="AM161" s="121" t="s">
        <v>582</v>
      </c>
      <c r="AN161" s="144" t="s">
        <v>989</v>
      </c>
      <c r="AO161" s="144" t="s">
        <v>520</v>
      </c>
      <c r="AP161" s="144" t="s">
        <v>802</v>
      </c>
      <c r="AQ161" s="144" t="s">
        <v>709</v>
      </c>
      <c r="AR161" s="144" t="s">
        <v>866</v>
      </c>
      <c r="AS161" s="144" t="s">
        <v>645</v>
      </c>
      <c r="AT161" s="121" t="s">
        <v>1112</v>
      </c>
      <c r="AU161" s="144" t="s">
        <v>105</v>
      </c>
      <c r="AV161" s="144" t="s">
        <v>511</v>
      </c>
      <c r="AW161" s="144" t="s">
        <v>41</v>
      </c>
      <c r="AX161" s="144" t="s">
        <v>322</v>
      </c>
      <c r="AY161" s="144" t="s">
        <v>227</v>
      </c>
      <c r="AZ161" s="144" t="s">
        <v>385</v>
      </c>
      <c r="BA161" s="144" t="s">
        <v>165</v>
      </c>
      <c r="BB161" s="144" t="s">
        <v>590</v>
      </c>
      <c r="BC161" s="144" t="s">
        <v>935</v>
      </c>
      <c r="BD161" s="144" t="s">
        <v>528</v>
      </c>
      <c r="BE161" s="121" t="s">
        <v>997</v>
      </c>
      <c r="BF161" s="144" t="s">
        <v>716</v>
      </c>
      <c r="BG161" s="121" t="s">
        <v>810</v>
      </c>
      <c r="BH161" s="144" t="s">
        <v>653</v>
      </c>
      <c r="BI161" s="144" t="s">
        <v>873</v>
      </c>
      <c r="BJ161" s="144" t="s">
        <v>81</v>
      </c>
      <c r="BK161" s="144" t="s">
        <v>425</v>
      </c>
      <c r="BL161" s="121" t="s">
        <v>17</v>
      </c>
      <c r="BM161" s="144" t="s">
        <v>487</v>
      </c>
      <c r="BN161" s="121" t="s">
        <v>204</v>
      </c>
      <c r="BO161" s="144" t="s">
        <v>298</v>
      </c>
      <c r="BP161" s="144" t="s">
        <v>142</v>
      </c>
      <c r="BQ161" s="145" t="s">
        <v>362</v>
      </c>
      <c r="BR161" s="45"/>
      <c r="BS161" s="42"/>
      <c r="BT161" s="50" t="s">
        <v>755</v>
      </c>
      <c r="BU161" s="51" t="s">
        <v>1014</v>
      </c>
      <c r="BV161" s="52">
        <f>K3+(152*K5)</f>
        <v>153</v>
      </c>
      <c r="BW161" s="42"/>
    </row>
    <row r="162" spans="1:75" x14ac:dyDescent="0.2">
      <c r="A162" s="1">
        <v>28</v>
      </c>
      <c r="B162" s="102">
        <f>BV935</f>
        <v>927</v>
      </c>
      <c r="C162" s="103">
        <f>BV536</f>
        <v>528</v>
      </c>
      <c r="D162" s="103">
        <f>BV70</f>
        <v>62</v>
      </c>
      <c r="E162" s="103">
        <f>BV437</f>
        <v>429</v>
      </c>
      <c r="F162" s="103">
        <f>BV137</f>
        <v>129</v>
      </c>
      <c r="G162" s="103">
        <f>BV282</f>
        <v>274</v>
      </c>
      <c r="H162" s="103">
        <f>BV812</f>
        <v>804</v>
      </c>
      <c r="I162" s="103">
        <f>BV699</f>
        <v>691</v>
      </c>
      <c r="J162" s="103">
        <f>BV557</f>
        <v>549</v>
      </c>
      <c r="K162" s="103">
        <f>BV958</f>
        <v>950</v>
      </c>
      <c r="L162" s="103">
        <f>BV400</f>
        <v>392</v>
      </c>
      <c r="M162" s="103">
        <f>BV31</f>
        <v>23</v>
      </c>
      <c r="N162" s="103">
        <f>BV323</f>
        <v>315</v>
      </c>
      <c r="O162" s="103">
        <f>BV180</f>
        <v>172</v>
      </c>
      <c r="P162" s="103">
        <f>BV674</f>
        <v>666</v>
      </c>
      <c r="Q162" s="103">
        <f>BV785</f>
        <v>777</v>
      </c>
      <c r="R162" s="103">
        <f>BV257</f>
        <v>249</v>
      </c>
      <c r="S162" s="103">
        <f>BV370</f>
        <v>362</v>
      </c>
      <c r="T162" s="103">
        <f>BV868</f>
        <v>860</v>
      </c>
      <c r="U162" s="103">
        <f>BV723</f>
        <v>715</v>
      </c>
      <c r="V162" s="103">
        <f>BV1007</f>
        <v>999</v>
      </c>
      <c r="W162" s="103">
        <f>BV640</f>
        <v>632</v>
      </c>
      <c r="X162" s="103">
        <f>BV78</f>
        <v>70</v>
      </c>
      <c r="Y162" s="103">
        <f>BV477</f>
        <v>469</v>
      </c>
      <c r="Z162" s="113">
        <f>BV331</f>
        <v>323</v>
      </c>
      <c r="AA162" s="103">
        <f>BV220</f>
        <v>212</v>
      </c>
      <c r="AB162" s="103">
        <f>BV746</f>
        <v>738</v>
      </c>
      <c r="AC162" s="106">
        <f>BV889</f>
        <v>881</v>
      </c>
      <c r="AD162" s="103">
        <f>BV613</f>
        <v>605</v>
      </c>
      <c r="AE162" s="103">
        <f>BV982</f>
        <v>974</v>
      </c>
      <c r="AF162" s="103">
        <f>BV520</f>
        <v>512</v>
      </c>
      <c r="AG162" s="105">
        <f>BV119</f>
        <v>111</v>
      </c>
      <c r="AH162" s="5">
        <f t="shared" si="21"/>
        <v>16400</v>
      </c>
      <c r="AI162" s="5">
        <f t="shared" si="22"/>
        <v>11201200</v>
      </c>
      <c r="AJ162" s="2">
        <f t="shared" si="23"/>
        <v>8606720000</v>
      </c>
      <c r="AL162" s="146" t="s">
        <v>1134</v>
      </c>
      <c r="AM162" s="144" t="s">
        <v>581</v>
      </c>
      <c r="AN162" s="144" t="s">
        <v>988</v>
      </c>
      <c r="AO162" s="144" t="s">
        <v>519</v>
      </c>
      <c r="AP162" s="144" t="s">
        <v>801</v>
      </c>
      <c r="AQ162" s="144" t="s">
        <v>708</v>
      </c>
      <c r="AR162" s="144" t="s">
        <v>865</v>
      </c>
      <c r="AS162" s="144" t="s">
        <v>644</v>
      </c>
      <c r="AT162" s="144" t="s">
        <v>434</v>
      </c>
      <c r="AU162" s="121" t="s">
        <v>90</v>
      </c>
      <c r="AV162" s="144" t="s">
        <v>496</v>
      </c>
      <c r="AW162" s="144" t="s">
        <v>26</v>
      </c>
      <c r="AX162" s="144" t="s">
        <v>307</v>
      </c>
      <c r="AY162" s="144" t="s">
        <v>213</v>
      </c>
      <c r="AZ162" s="144" t="s">
        <v>370</v>
      </c>
      <c r="BA162" s="144" t="s">
        <v>151</v>
      </c>
      <c r="BB162" s="144" t="s">
        <v>605</v>
      </c>
      <c r="BC162" s="144" t="s">
        <v>950</v>
      </c>
      <c r="BD162" s="121" t="s">
        <v>541</v>
      </c>
      <c r="BE162" s="144" t="s">
        <v>1012</v>
      </c>
      <c r="BF162" s="121" t="s">
        <v>730</v>
      </c>
      <c r="BG162" s="144" t="s">
        <v>825</v>
      </c>
      <c r="BH162" s="144" t="s">
        <v>668</v>
      </c>
      <c r="BI162" s="144" t="s">
        <v>887</v>
      </c>
      <c r="BJ162" s="144" t="s">
        <v>82</v>
      </c>
      <c r="BK162" s="144" t="s">
        <v>426</v>
      </c>
      <c r="BL162" s="144" t="s">
        <v>18</v>
      </c>
      <c r="BM162" s="121" t="s">
        <v>488</v>
      </c>
      <c r="BN162" s="144" t="s">
        <v>205</v>
      </c>
      <c r="BO162" s="121" t="s">
        <v>299</v>
      </c>
      <c r="BP162" s="144" t="s">
        <v>143</v>
      </c>
      <c r="BQ162" s="145" t="s">
        <v>363</v>
      </c>
      <c r="BR162" s="45"/>
      <c r="BS162" s="42"/>
      <c r="BT162" s="50" t="s">
        <v>571</v>
      </c>
      <c r="BU162" s="51" t="s">
        <v>1014</v>
      </c>
      <c r="BV162" s="52">
        <f>K3+(153*K5)</f>
        <v>154</v>
      </c>
      <c r="BW162" s="42"/>
    </row>
    <row r="163" spans="1:75" x14ac:dyDescent="0.2">
      <c r="A163" s="1">
        <v>29</v>
      </c>
      <c r="B163" s="102">
        <f>BV586</f>
        <v>578</v>
      </c>
      <c r="C163" s="103">
        <f>BV985</f>
        <v>977</v>
      </c>
      <c r="D163" s="103">
        <f>BV491</f>
        <v>483</v>
      </c>
      <c r="E163" s="103">
        <f>BV124</f>
        <v>116</v>
      </c>
      <c r="F163" s="103">
        <f>BV360</f>
        <v>352</v>
      </c>
      <c r="G163" s="103">
        <f>BV215</f>
        <v>207</v>
      </c>
      <c r="H163" s="103">
        <f>BV773</f>
        <v>765</v>
      </c>
      <c r="I163" s="103">
        <f>BV886</f>
        <v>878</v>
      </c>
      <c r="J163" s="103">
        <f>BV1028</f>
        <v>1020</v>
      </c>
      <c r="K163" s="103">
        <f>BV627</f>
        <v>619</v>
      </c>
      <c r="L163" s="103">
        <f>BV97</f>
        <v>89</v>
      </c>
      <c r="M163" s="103">
        <f>BV466</f>
        <v>458</v>
      </c>
      <c r="N163" s="103">
        <f>BV238</f>
        <v>230</v>
      </c>
      <c r="O163" s="103">
        <f>BV381</f>
        <v>373</v>
      </c>
      <c r="P163" s="103">
        <f>BV847</f>
        <v>839</v>
      </c>
      <c r="Q163" s="103">
        <f>BV736</f>
        <v>728</v>
      </c>
      <c r="R163" s="103">
        <f>BV304</f>
        <v>296</v>
      </c>
      <c r="S163" s="103">
        <f>BV191</f>
        <v>183</v>
      </c>
      <c r="T163" s="103">
        <f>BV653</f>
        <v>645</v>
      </c>
      <c r="U163" s="103">
        <f>BV798</f>
        <v>790</v>
      </c>
      <c r="V163" s="103">
        <f>BV578</f>
        <v>570</v>
      </c>
      <c r="W163" s="103">
        <f>BV945</f>
        <v>937</v>
      </c>
      <c r="X163" s="103">
        <f>BV419</f>
        <v>411</v>
      </c>
      <c r="Y163" s="103">
        <f>BV20</f>
        <v>12</v>
      </c>
      <c r="Z163" s="103">
        <f>BV166</f>
        <v>158</v>
      </c>
      <c r="AA163" s="103">
        <f>BV277</f>
        <v>269</v>
      </c>
      <c r="AB163" s="103">
        <f>BV839</f>
        <v>831</v>
      </c>
      <c r="AC163" s="103">
        <f>BV696</f>
        <v>688</v>
      </c>
      <c r="AD163" s="106">
        <f>BV908</f>
        <v>900</v>
      </c>
      <c r="AE163" s="103">
        <f>BV539</f>
        <v>531</v>
      </c>
      <c r="AF163" s="103">
        <f>BV41</f>
        <v>33</v>
      </c>
      <c r="AG163" s="115">
        <f>BV442</f>
        <v>434</v>
      </c>
      <c r="AH163" s="5">
        <f t="shared" si="21"/>
        <v>16400</v>
      </c>
      <c r="AI163" s="5">
        <f t="shared" si="22"/>
        <v>11201200</v>
      </c>
      <c r="AJ163" s="2">
        <f t="shared" si="23"/>
        <v>8606720000</v>
      </c>
      <c r="AL163" s="143" t="s">
        <v>1</v>
      </c>
      <c r="AM163" s="121" t="s">
        <v>588</v>
      </c>
      <c r="AN163" s="144" t="s">
        <v>995</v>
      </c>
      <c r="AO163" s="144" t="s">
        <v>526</v>
      </c>
      <c r="AP163" s="144" t="s">
        <v>808</v>
      </c>
      <c r="AQ163" s="144" t="s">
        <v>714</v>
      </c>
      <c r="AR163" s="144" t="s">
        <v>871</v>
      </c>
      <c r="AS163" s="121" t="s">
        <v>651</v>
      </c>
      <c r="AT163" s="121" t="s">
        <v>443</v>
      </c>
      <c r="AU163" s="144" t="s">
        <v>99</v>
      </c>
      <c r="AV163" s="144" t="s">
        <v>505</v>
      </c>
      <c r="AW163" s="144" t="s">
        <v>35</v>
      </c>
      <c r="AX163" s="144" t="s">
        <v>316</v>
      </c>
      <c r="AY163" s="144" t="s">
        <v>221</v>
      </c>
      <c r="AZ163" s="121" t="s">
        <v>1016</v>
      </c>
      <c r="BA163" s="144" t="s">
        <v>159</v>
      </c>
      <c r="BB163" s="144" t="s">
        <v>596</v>
      </c>
      <c r="BC163" s="144" t="s">
        <v>941</v>
      </c>
      <c r="BD163" s="144" t="s">
        <v>533</v>
      </c>
      <c r="BE163" s="144" t="s">
        <v>1003</v>
      </c>
      <c r="BF163" s="144" t="s">
        <v>722</v>
      </c>
      <c r="BG163" s="121" t="s">
        <v>816</v>
      </c>
      <c r="BH163" s="144" t="s">
        <v>659</v>
      </c>
      <c r="BI163" s="144" t="s">
        <v>878</v>
      </c>
      <c r="BJ163" s="144" t="s">
        <v>75</v>
      </c>
      <c r="BK163" s="144" t="s">
        <v>419</v>
      </c>
      <c r="BL163" s="144" t="s">
        <v>12</v>
      </c>
      <c r="BM163" s="144" t="s">
        <v>481</v>
      </c>
      <c r="BN163" s="121" t="s">
        <v>1111</v>
      </c>
      <c r="BO163" s="144" t="s">
        <v>292</v>
      </c>
      <c r="BP163" s="144" t="s">
        <v>137</v>
      </c>
      <c r="BQ163" s="145" t="s">
        <v>356</v>
      </c>
      <c r="BR163" s="45"/>
      <c r="BS163" s="42"/>
      <c r="BT163" s="50" t="s">
        <v>894</v>
      </c>
      <c r="BU163" s="51" t="s">
        <v>1014</v>
      </c>
      <c r="BV163" s="52">
        <f>K3+(154*K5)</f>
        <v>155</v>
      </c>
      <c r="BW163" s="42"/>
    </row>
    <row r="164" spans="1:75" x14ac:dyDescent="0.2">
      <c r="A164" s="1">
        <v>30</v>
      </c>
      <c r="B164" s="102">
        <f>BV1005</f>
        <v>997</v>
      </c>
      <c r="C164" s="103">
        <f>BV638</f>
        <v>630</v>
      </c>
      <c r="D164" s="103">
        <f>BV80</f>
        <v>72</v>
      </c>
      <c r="E164" s="103">
        <f>BV479</f>
        <v>471</v>
      </c>
      <c r="F164" s="103">
        <f>BV259</f>
        <v>251</v>
      </c>
      <c r="G164" s="103">
        <f>BV372</f>
        <v>364</v>
      </c>
      <c r="H164" s="103">
        <f>BV866</f>
        <v>858</v>
      </c>
      <c r="I164" s="103">
        <f>BV721</f>
        <v>713</v>
      </c>
      <c r="J164" s="103">
        <f>BV615</f>
        <v>607</v>
      </c>
      <c r="K164" s="103">
        <f>BV984</f>
        <v>976</v>
      </c>
      <c r="L164" s="103">
        <f>BV518</f>
        <v>510</v>
      </c>
      <c r="M164" s="103">
        <f>BV117</f>
        <v>109</v>
      </c>
      <c r="N164" s="103">
        <f>BV329</f>
        <v>321</v>
      </c>
      <c r="O164" s="103">
        <f>BV218</f>
        <v>210</v>
      </c>
      <c r="P164" s="103">
        <f>BV748</f>
        <v>740</v>
      </c>
      <c r="Q164" s="103">
        <f>BV891</f>
        <v>883</v>
      </c>
      <c r="R164" s="103">
        <f>BV139</f>
        <v>131</v>
      </c>
      <c r="S164" s="103">
        <f>BV284</f>
        <v>276</v>
      </c>
      <c r="T164" s="103">
        <f>BV810</f>
        <v>802</v>
      </c>
      <c r="U164" s="103">
        <f>BV697</f>
        <v>689</v>
      </c>
      <c r="V164" s="103">
        <f>BV933</f>
        <v>925</v>
      </c>
      <c r="W164" s="103">
        <f>BV534</f>
        <v>526</v>
      </c>
      <c r="X164" s="103">
        <f>BV72</f>
        <v>64</v>
      </c>
      <c r="Y164" s="103">
        <f>BV439</f>
        <v>431</v>
      </c>
      <c r="Z164" s="103">
        <f>BV321</f>
        <v>313</v>
      </c>
      <c r="AA164" s="103">
        <f>BV178</f>
        <v>170</v>
      </c>
      <c r="AB164" s="103">
        <f>BV676</f>
        <v>668</v>
      </c>
      <c r="AC164" s="103">
        <f>BV787</f>
        <v>779</v>
      </c>
      <c r="AD164" s="103">
        <f>BV559</f>
        <v>551</v>
      </c>
      <c r="AE164" s="106">
        <f>BV960</f>
        <v>952</v>
      </c>
      <c r="AF164" s="113">
        <f>BV398</f>
        <v>390</v>
      </c>
      <c r="AG164" s="105">
        <f>BV29</f>
        <v>21</v>
      </c>
      <c r="AH164" s="5">
        <f t="shared" si="21"/>
        <v>16400</v>
      </c>
      <c r="AI164" s="5">
        <f t="shared" si="22"/>
        <v>11201200</v>
      </c>
      <c r="AJ164" s="2">
        <f t="shared" si="23"/>
        <v>8606720000</v>
      </c>
      <c r="AL164" s="146" t="s">
        <v>1084</v>
      </c>
      <c r="AM164" s="144" t="s">
        <v>575</v>
      </c>
      <c r="AN164" s="144" t="s">
        <v>982</v>
      </c>
      <c r="AO164" s="144" t="s">
        <v>513</v>
      </c>
      <c r="AP164" s="144" t="s">
        <v>795</v>
      </c>
      <c r="AQ164" s="144" t="s">
        <v>702</v>
      </c>
      <c r="AR164" s="121" t="s">
        <v>859</v>
      </c>
      <c r="AS164" s="144" t="s">
        <v>638</v>
      </c>
      <c r="AT164" s="144" t="s">
        <v>440</v>
      </c>
      <c r="AU164" s="121" t="s">
        <v>96</v>
      </c>
      <c r="AV164" s="144" t="s">
        <v>502</v>
      </c>
      <c r="AW164" s="144" t="s">
        <v>32</v>
      </c>
      <c r="AX164" s="144" t="s">
        <v>313</v>
      </c>
      <c r="AY164" s="144" t="s">
        <v>218</v>
      </c>
      <c r="AZ164" s="144" t="s">
        <v>376</v>
      </c>
      <c r="BA164" s="121" t="s">
        <v>65</v>
      </c>
      <c r="BB164" s="144" t="s">
        <v>599</v>
      </c>
      <c r="BC164" s="144" t="s">
        <v>944</v>
      </c>
      <c r="BD164" s="144" t="s">
        <v>536</v>
      </c>
      <c r="BE164" s="144" t="s">
        <v>1006</v>
      </c>
      <c r="BF164" s="121" t="s">
        <v>1129</v>
      </c>
      <c r="BG164" s="144" t="s">
        <v>819</v>
      </c>
      <c r="BH164" s="144" t="s">
        <v>662</v>
      </c>
      <c r="BI164" s="144" t="s">
        <v>881</v>
      </c>
      <c r="BJ164" s="144" t="s">
        <v>88</v>
      </c>
      <c r="BK164" s="144" t="s">
        <v>432</v>
      </c>
      <c r="BL164" s="144" t="s">
        <v>24</v>
      </c>
      <c r="BM164" s="144" t="s">
        <v>494</v>
      </c>
      <c r="BN164" s="144" t="s">
        <v>211</v>
      </c>
      <c r="BO164" s="121" t="s">
        <v>305</v>
      </c>
      <c r="BP164" s="144" t="s">
        <v>149</v>
      </c>
      <c r="BQ164" s="145" t="s">
        <v>368</v>
      </c>
      <c r="BR164" s="45"/>
      <c r="BS164" s="42"/>
      <c r="BT164" s="50" t="s">
        <v>829</v>
      </c>
      <c r="BU164" s="51" t="s">
        <v>1014</v>
      </c>
      <c r="BV164" s="52">
        <f>K3+(155*K5)</f>
        <v>156</v>
      </c>
      <c r="BW164" s="42"/>
    </row>
    <row r="165" spans="1:75" x14ac:dyDescent="0.2">
      <c r="A165" s="1">
        <v>31</v>
      </c>
      <c r="B165" s="102">
        <f>BV449</f>
        <v>441</v>
      </c>
      <c r="C165" s="103">
        <f>BV50</f>
        <v>42</v>
      </c>
      <c r="D165" s="103">
        <f>BV548</f>
        <v>540</v>
      </c>
      <c r="E165" s="103">
        <f>BV915</f>
        <v>907</v>
      </c>
      <c r="F165" s="103">
        <f>BV687</f>
        <v>679</v>
      </c>
      <c r="G165" s="103">
        <f>BV832</f>
        <v>824</v>
      </c>
      <c r="H165" s="103">
        <f>BV270</f>
        <v>262</v>
      </c>
      <c r="I165" s="103">
        <f>BV157</f>
        <v>149</v>
      </c>
      <c r="J165" s="103">
        <f>BV11</f>
        <v>3</v>
      </c>
      <c r="K165" s="103">
        <f>BV412</f>
        <v>404</v>
      </c>
      <c r="L165" s="103">
        <f>BV938</f>
        <v>930</v>
      </c>
      <c r="M165" s="103">
        <f>BV569</f>
        <v>561</v>
      </c>
      <c r="N165" s="103">
        <f>BV805</f>
        <v>797</v>
      </c>
      <c r="O165" s="103">
        <f>BV662</f>
        <v>654</v>
      </c>
      <c r="P165" s="103">
        <f>BV200</f>
        <v>192</v>
      </c>
      <c r="Q165" s="103">
        <f>BV311</f>
        <v>303</v>
      </c>
      <c r="R165" s="103">
        <f>BV743</f>
        <v>735</v>
      </c>
      <c r="S165" s="103">
        <f>BV856</f>
        <v>848</v>
      </c>
      <c r="T165" s="103">
        <f>BV390</f>
        <v>382</v>
      </c>
      <c r="U165" s="103">
        <f>BV245</f>
        <v>237</v>
      </c>
      <c r="V165" s="103">
        <f>BV457</f>
        <v>449</v>
      </c>
      <c r="W165" s="103">
        <f>BV90</f>
        <v>82</v>
      </c>
      <c r="X165" s="103">
        <f>BV620</f>
        <v>612</v>
      </c>
      <c r="Y165" s="103">
        <f>BV1019</f>
        <v>1011</v>
      </c>
      <c r="Z165" s="103">
        <f>BV877</f>
        <v>869</v>
      </c>
      <c r="AA165" s="103">
        <f>BV766</f>
        <v>758</v>
      </c>
      <c r="AB165" s="103">
        <f>BV208</f>
        <v>200</v>
      </c>
      <c r="AC165" s="103">
        <f>BV351</f>
        <v>343</v>
      </c>
      <c r="AD165" s="103">
        <f>BV131</f>
        <v>123</v>
      </c>
      <c r="AE165" s="113">
        <f>BV500</f>
        <v>492</v>
      </c>
      <c r="AF165" s="106">
        <f>BV994</f>
        <v>986</v>
      </c>
      <c r="AG165" s="105">
        <f>BV593</f>
        <v>585</v>
      </c>
      <c r="AH165" s="5">
        <f t="shared" si="21"/>
        <v>16400</v>
      </c>
      <c r="AI165" s="5">
        <f t="shared" si="22"/>
        <v>11201200</v>
      </c>
      <c r="AL165" s="143" t="s">
        <v>932</v>
      </c>
      <c r="AM165" s="144" t="s">
        <v>586</v>
      </c>
      <c r="AN165" s="144" t="s">
        <v>993</v>
      </c>
      <c r="AO165" s="121" t="s">
        <v>1133</v>
      </c>
      <c r="AP165" s="144" t="s">
        <v>806</v>
      </c>
      <c r="AQ165" s="144" t="s">
        <v>712</v>
      </c>
      <c r="AR165" s="144" t="s">
        <v>869</v>
      </c>
      <c r="AS165" s="144" t="s">
        <v>649</v>
      </c>
      <c r="AT165" s="144" t="s">
        <v>445</v>
      </c>
      <c r="AU165" s="144" t="s">
        <v>101</v>
      </c>
      <c r="AV165" s="121" t="s">
        <v>507</v>
      </c>
      <c r="AW165" s="144" t="s">
        <v>37</v>
      </c>
      <c r="AX165" s="144" t="s">
        <v>318</v>
      </c>
      <c r="AY165" s="144" t="s">
        <v>223</v>
      </c>
      <c r="AZ165" s="144" t="s">
        <v>381</v>
      </c>
      <c r="BA165" s="144" t="s">
        <v>161</v>
      </c>
      <c r="BB165" s="144" t="s">
        <v>594</v>
      </c>
      <c r="BC165" s="121" t="s">
        <v>939</v>
      </c>
      <c r="BD165" s="144" t="s">
        <v>532</v>
      </c>
      <c r="BE165" s="144" t="s">
        <v>1001</v>
      </c>
      <c r="BF165" s="144" t="s">
        <v>720</v>
      </c>
      <c r="BG165" s="144" t="s">
        <v>814</v>
      </c>
      <c r="BH165" s="144" t="s">
        <v>657</v>
      </c>
      <c r="BI165" s="121" t="s">
        <v>876</v>
      </c>
      <c r="BJ165" s="121" t="s">
        <v>77</v>
      </c>
      <c r="BK165" s="144" t="s">
        <v>421</v>
      </c>
      <c r="BL165" s="144" t="s">
        <v>14</v>
      </c>
      <c r="BM165" s="144" t="s">
        <v>483</v>
      </c>
      <c r="BN165" s="144" t="s">
        <v>200</v>
      </c>
      <c r="BO165" s="144" t="s">
        <v>294</v>
      </c>
      <c r="BP165" s="121" t="s">
        <v>139</v>
      </c>
      <c r="BQ165" s="145" t="s">
        <v>358</v>
      </c>
      <c r="BR165" s="45"/>
      <c r="BS165" s="42"/>
      <c r="BT165" s="50" t="s">
        <v>140</v>
      </c>
      <c r="BU165" s="51" t="s">
        <v>1014</v>
      </c>
      <c r="BV165" s="52">
        <f>K3+(156*K5)</f>
        <v>157</v>
      </c>
      <c r="BW165" s="42"/>
    </row>
    <row r="166" spans="1:75" ht="13.5" thickBot="1" x14ac:dyDescent="0.25">
      <c r="A166" s="1">
        <v>32</v>
      </c>
      <c r="B166" s="109">
        <f>BV38</f>
        <v>30</v>
      </c>
      <c r="C166" s="107">
        <f>BV405</f>
        <v>397</v>
      </c>
      <c r="D166" s="107">
        <f>BV967</f>
        <v>959</v>
      </c>
      <c r="E166" s="107">
        <f>BV568</f>
        <v>560</v>
      </c>
      <c r="F166" s="107">
        <f>BV780</f>
        <v>772</v>
      </c>
      <c r="G166" s="107">
        <f>BV667</f>
        <v>659</v>
      </c>
      <c r="H166" s="107">
        <f>BV169</f>
        <v>161</v>
      </c>
      <c r="I166" s="107">
        <f>BV314</f>
        <v>306</v>
      </c>
      <c r="J166" s="107">
        <f>BV432</f>
        <v>424</v>
      </c>
      <c r="K166" s="107">
        <f>BV63</f>
        <v>55</v>
      </c>
      <c r="L166" s="107">
        <f>BV525</f>
        <v>517</v>
      </c>
      <c r="M166" s="107">
        <f>BV926</f>
        <v>918</v>
      </c>
      <c r="N166" s="107">
        <f>BV706</f>
        <v>698</v>
      </c>
      <c r="O166" s="107">
        <f>BV817</f>
        <v>809</v>
      </c>
      <c r="P166" s="107">
        <f>BV291</f>
        <v>283</v>
      </c>
      <c r="Q166" s="107">
        <f>BV148</f>
        <v>140</v>
      </c>
      <c r="R166" s="107">
        <f>BV900</f>
        <v>892</v>
      </c>
      <c r="S166" s="107">
        <f>BV755</f>
        <v>747</v>
      </c>
      <c r="T166" s="107">
        <f>BV225</f>
        <v>217</v>
      </c>
      <c r="U166" s="107">
        <f>BV338</f>
        <v>330</v>
      </c>
      <c r="V166" s="107">
        <f>BV110</f>
        <v>102</v>
      </c>
      <c r="W166" s="107">
        <f>BV509</f>
        <v>501</v>
      </c>
      <c r="X166" s="107">
        <f>BV975</f>
        <v>967</v>
      </c>
      <c r="Y166" s="107">
        <f>BV608</f>
        <v>600</v>
      </c>
      <c r="Z166" s="107">
        <f>BV714</f>
        <v>706</v>
      </c>
      <c r="AA166" s="107">
        <f>BV857</f>
        <v>849</v>
      </c>
      <c r="AB166" s="107">
        <f>BV363</f>
        <v>355</v>
      </c>
      <c r="AC166" s="107">
        <f>BV252</f>
        <v>244</v>
      </c>
      <c r="AD166" s="116">
        <f>BV488</f>
        <v>480</v>
      </c>
      <c r="AE166" s="107">
        <f>BV87</f>
        <v>79</v>
      </c>
      <c r="AF166" s="107">
        <f>BV645</f>
        <v>637</v>
      </c>
      <c r="AG166" s="118">
        <f>BV1014</f>
        <v>1006</v>
      </c>
      <c r="AH166" s="5">
        <f t="shared" si="21"/>
        <v>16400</v>
      </c>
      <c r="AI166" s="5">
        <f t="shared" si="22"/>
        <v>11201200</v>
      </c>
      <c r="AL166" s="148" t="s">
        <v>923</v>
      </c>
      <c r="AM166" s="149" t="s">
        <v>577</v>
      </c>
      <c r="AN166" s="150" t="s">
        <v>984</v>
      </c>
      <c r="AO166" s="149" t="s">
        <v>515</v>
      </c>
      <c r="AP166" s="149" t="s">
        <v>797</v>
      </c>
      <c r="AQ166" s="149" t="s">
        <v>704</v>
      </c>
      <c r="AR166" s="149" t="s">
        <v>861</v>
      </c>
      <c r="AS166" s="149" t="s">
        <v>640</v>
      </c>
      <c r="AT166" s="149" t="s">
        <v>438</v>
      </c>
      <c r="AU166" s="149" t="s">
        <v>94</v>
      </c>
      <c r="AV166" s="149" t="s">
        <v>500</v>
      </c>
      <c r="AW166" s="150" t="s">
        <v>1127</v>
      </c>
      <c r="AX166" s="149" t="s">
        <v>311</v>
      </c>
      <c r="AY166" s="149" t="s">
        <v>216</v>
      </c>
      <c r="AZ166" s="149" t="s">
        <v>374</v>
      </c>
      <c r="BA166" s="149" t="s">
        <v>155</v>
      </c>
      <c r="BB166" s="150" t="s">
        <v>601</v>
      </c>
      <c r="BC166" s="149" t="s">
        <v>946</v>
      </c>
      <c r="BD166" s="149" t="s">
        <v>538</v>
      </c>
      <c r="BE166" s="149" t="s">
        <v>1008</v>
      </c>
      <c r="BF166" s="149" t="s">
        <v>726</v>
      </c>
      <c r="BG166" s="149" t="s">
        <v>821</v>
      </c>
      <c r="BH166" s="150" t="s">
        <v>664</v>
      </c>
      <c r="BI166" s="149" t="s">
        <v>883</v>
      </c>
      <c r="BJ166" s="149" t="s">
        <v>86</v>
      </c>
      <c r="BK166" s="150" t="s">
        <v>430</v>
      </c>
      <c r="BL166" s="149" t="s">
        <v>22</v>
      </c>
      <c r="BM166" s="149" t="s">
        <v>492</v>
      </c>
      <c r="BN166" s="149" t="s">
        <v>209</v>
      </c>
      <c r="BO166" s="149" t="s">
        <v>303</v>
      </c>
      <c r="BP166" s="149" t="s">
        <v>147</v>
      </c>
      <c r="BQ166" s="151" t="s">
        <v>366</v>
      </c>
      <c r="BR166" s="45"/>
      <c r="BS166" s="42"/>
      <c r="BT166" s="50" t="s">
        <v>75</v>
      </c>
      <c r="BU166" s="51" t="s">
        <v>1014</v>
      </c>
      <c r="BV166" s="52">
        <f>K3+(157*K5)</f>
        <v>158</v>
      </c>
      <c r="BW166" s="42"/>
    </row>
    <row r="167" spans="1:75" x14ac:dyDescent="0.2">
      <c r="A167" s="3" t="s">
        <v>0</v>
      </c>
      <c r="B167" s="5">
        <f>SUM(B135:B166)</f>
        <v>16400</v>
      </c>
      <c r="C167" s="5">
        <f t="shared" ref="C167:AG167" si="24">SUM(C135:C166)</f>
        <v>16400</v>
      </c>
      <c r="D167" s="5">
        <f t="shared" si="24"/>
        <v>16400</v>
      </c>
      <c r="E167" s="5">
        <f t="shared" si="24"/>
        <v>16400</v>
      </c>
      <c r="F167" s="5">
        <f t="shared" si="24"/>
        <v>16400</v>
      </c>
      <c r="G167" s="5">
        <f t="shared" si="24"/>
        <v>16400</v>
      </c>
      <c r="H167" s="5">
        <f t="shared" si="24"/>
        <v>16400</v>
      </c>
      <c r="I167" s="5">
        <f t="shared" si="24"/>
        <v>16400</v>
      </c>
      <c r="J167" s="5">
        <f t="shared" si="24"/>
        <v>16400</v>
      </c>
      <c r="K167" s="5">
        <f t="shared" si="24"/>
        <v>16400</v>
      </c>
      <c r="L167" s="5">
        <f t="shared" si="24"/>
        <v>16400</v>
      </c>
      <c r="M167" s="5">
        <f t="shared" si="24"/>
        <v>16400</v>
      </c>
      <c r="N167" s="5">
        <f t="shared" si="24"/>
        <v>16400</v>
      </c>
      <c r="O167" s="5">
        <f t="shared" si="24"/>
        <v>16400</v>
      </c>
      <c r="P167" s="5">
        <f t="shared" si="24"/>
        <v>16400</v>
      </c>
      <c r="Q167" s="5">
        <f t="shared" si="24"/>
        <v>16400</v>
      </c>
      <c r="R167" s="5">
        <f t="shared" si="24"/>
        <v>16400</v>
      </c>
      <c r="S167" s="5">
        <f t="shared" si="24"/>
        <v>16400</v>
      </c>
      <c r="T167" s="5">
        <f t="shared" si="24"/>
        <v>16400</v>
      </c>
      <c r="U167" s="5">
        <f t="shared" si="24"/>
        <v>16400</v>
      </c>
      <c r="V167" s="5">
        <f t="shared" si="24"/>
        <v>16400</v>
      </c>
      <c r="W167" s="5">
        <f t="shared" si="24"/>
        <v>16400</v>
      </c>
      <c r="X167" s="5">
        <f t="shared" si="24"/>
        <v>16400</v>
      </c>
      <c r="Y167" s="5">
        <f t="shared" si="24"/>
        <v>16400</v>
      </c>
      <c r="Z167" s="5">
        <f t="shared" si="24"/>
        <v>16400</v>
      </c>
      <c r="AA167" s="5">
        <f t="shared" si="24"/>
        <v>16400</v>
      </c>
      <c r="AB167" s="5">
        <f t="shared" si="24"/>
        <v>16400</v>
      </c>
      <c r="AC167" s="5">
        <f t="shared" si="24"/>
        <v>16400</v>
      </c>
      <c r="AD167" s="5">
        <f t="shared" si="24"/>
        <v>16400</v>
      </c>
      <c r="AE167" s="5">
        <f t="shared" si="24"/>
        <v>16400</v>
      </c>
      <c r="AF167" s="5">
        <f t="shared" si="24"/>
        <v>16400</v>
      </c>
      <c r="AG167" s="5">
        <f t="shared" si="24"/>
        <v>16400</v>
      </c>
      <c r="AH167" s="5"/>
      <c r="AI167" s="5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6"/>
      <c r="AV167" s="136"/>
      <c r="AW167" s="136"/>
      <c r="AX167" s="136"/>
      <c r="AY167" s="136"/>
      <c r="AZ167" s="136"/>
      <c r="BA167" s="136"/>
      <c r="BB167" s="136"/>
      <c r="BC167" s="136"/>
      <c r="BD167" s="136"/>
      <c r="BE167" s="136"/>
      <c r="BF167" s="136"/>
      <c r="BG167" s="136"/>
      <c r="BH167" s="136"/>
      <c r="BI167" s="136"/>
      <c r="BJ167" s="136"/>
      <c r="BK167" s="136"/>
      <c r="BL167" s="136"/>
      <c r="BM167" s="136"/>
      <c r="BN167" s="136"/>
      <c r="BO167" s="136"/>
      <c r="BP167" s="136"/>
      <c r="BQ167" s="136"/>
      <c r="BR167" s="45"/>
      <c r="BS167" s="42"/>
      <c r="BT167" s="50" t="s">
        <v>506</v>
      </c>
      <c r="BU167" s="51" t="s">
        <v>1014</v>
      </c>
      <c r="BV167" s="52">
        <f>K3+(158*K5)</f>
        <v>159</v>
      </c>
      <c r="BW167" s="42"/>
    </row>
    <row r="168" spans="1:75" x14ac:dyDescent="0.2">
      <c r="A168" s="3" t="s">
        <v>1</v>
      </c>
      <c r="B168" s="5">
        <f>SUMSQ(B135:B166)</f>
        <v>11201200</v>
      </c>
      <c r="C168" s="5">
        <f t="shared" ref="C168:AG168" si="25">SUMSQ(C135:C166)</f>
        <v>11201200</v>
      </c>
      <c r="D168" s="5">
        <f t="shared" si="25"/>
        <v>11201200</v>
      </c>
      <c r="E168" s="5">
        <f t="shared" si="25"/>
        <v>11201200</v>
      </c>
      <c r="F168" s="5">
        <f t="shared" si="25"/>
        <v>11201200</v>
      </c>
      <c r="G168" s="5">
        <f t="shared" si="25"/>
        <v>11201200</v>
      </c>
      <c r="H168" s="5">
        <f t="shared" si="25"/>
        <v>11201200</v>
      </c>
      <c r="I168" s="5">
        <f t="shared" si="25"/>
        <v>11201200</v>
      </c>
      <c r="J168" s="5">
        <f t="shared" si="25"/>
        <v>11201200</v>
      </c>
      <c r="K168" s="5">
        <f t="shared" si="25"/>
        <v>11201200</v>
      </c>
      <c r="L168" s="5">
        <f t="shared" si="25"/>
        <v>11201200</v>
      </c>
      <c r="M168" s="5">
        <f t="shared" si="25"/>
        <v>11201200</v>
      </c>
      <c r="N168" s="5">
        <f t="shared" si="25"/>
        <v>11201200</v>
      </c>
      <c r="O168" s="5">
        <f t="shared" si="25"/>
        <v>11201200</v>
      </c>
      <c r="P168" s="5">
        <f t="shared" si="25"/>
        <v>11201200</v>
      </c>
      <c r="Q168" s="5">
        <f t="shared" si="25"/>
        <v>11201200</v>
      </c>
      <c r="R168" s="5">
        <f t="shared" si="25"/>
        <v>11201200</v>
      </c>
      <c r="S168" s="5">
        <f t="shared" si="25"/>
        <v>11201200</v>
      </c>
      <c r="T168" s="5">
        <f t="shared" si="25"/>
        <v>11201200</v>
      </c>
      <c r="U168" s="5">
        <f t="shared" si="25"/>
        <v>11201200</v>
      </c>
      <c r="V168" s="5">
        <f t="shared" si="25"/>
        <v>11201200</v>
      </c>
      <c r="W168" s="5">
        <f t="shared" si="25"/>
        <v>11201200</v>
      </c>
      <c r="X168" s="5">
        <f t="shared" si="25"/>
        <v>11201200</v>
      </c>
      <c r="Y168" s="5">
        <f t="shared" si="25"/>
        <v>11201200</v>
      </c>
      <c r="Z168" s="5">
        <f t="shared" si="25"/>
        <v>11201200</v>
      </c>
      <c r="AA168" s="5">
        <f t="shared" si="25"/>
        <v>11201200</v>
      </c>
      <c r="AB168" s="5">
        <f t="shared" si="25"/>
        <v>11201200</v>
      </c>
      <c r="AC168" s="5">
        <f t="shared" si="25"/>
        <v>11201200</v>
      </c>
      <c r="AD168" s="5">
        <f t="shared" si="25"/>
        <v>11201200</v>
      </c>
      <c r="AE168" s="5">
        <f t="shared" si="25"/>
        <v>11201200</v>
      </c>
      <c r="AF168" s="5">
        <f t="shared" si="25"/>
        <v>11201200</v>
      </c>
      <c r="AG168" s="5">
        <f t="shared" si="25"/>
        <v>11201200</v>
      </c>
      <c r="AH168" s="5"/>
      <c r="AI168" s="5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136"/>
      <c r="AV168" s="136"/>
      <c r="AW168" s="136"/>
      <c r="AX168" s="136"/>
      <c r="AY168" s="136"/>
      <c r="AZ168" s="136"/>
      <c r="BA168" s="136"/>
      <c r="BB168" s="136"/>
      <c r="BC168" s="136"/>
      <c r="BD168" s="136"/>
      <c r="BE168" s="136"/>
      <c r="BF168" s="136"/>
      <c r="BG168" s="136"/>
      <c r="BH168" s="136"/>
      <c r="BI168" s="136"/>
      <c r="BJ168" s="136"/>
      <c r="BK168" s="136"/>
      <c r="BL168" s="136"/>
      <c r="BM168" s="136"/>
      <c r="BN168" s="136"/>
      <c r="BO168" s="136"/>
      <c r="BP168" s="136"/>
      <c r="BQ168" s="136"/>
      <c r="BR168" s="45"/>
      <c r="BS168" s="42"/>
      <c r="BT168" s="50" t="s">
        <v>322</v>
      </c>
      <c r="BU168" s="51" t="s">
        <v>1014</v>
      </c>
      <c r="BV168" s="52">
        <f>K3+(159*K5)</f>
        <v>160</v>
      </c>
      <c r="BW168" s="42"/>
    </row>
    <row r="169" spans="1:75" x14ac:dyDescent="0.2">
      <c r="A169" s="3"/>
      <c r="AH169" s="5"/>
      <c r="AI169" s="5"/>
      <c r="AK169" s="79" t="s">
        <v>1148</v>
      </c>
      <c r="AL169" s="137" t="s">
        <v>617</v>
      </c>
      <c r="AM169" s="137" t="s">
        <v>891</v>
      </c>
      <c r="AN169" s="137" t="s">
        <v>556</v>
      </c>
      <c r="AO169" s="137" t="s">
        <v>952</v>
      </c>
      <c r="AP169" s="137" t="s">
        <v>739</v>
      </c>
      <c r="AQ169" s="137" t="s">
        <v>769</v>
      </c>
      <c r="AR169" s="137" t="s">
        <v>679</v>
      </c>
      <c r="AS169" s="137" t="s">
        <v>831</v>
      </c>
      <c r="AT169" s="137" t="s">
        <v>688</v>
      </c>
      <c r="AU169" s="137" t="s">
        <v>854</v>
      </c>
      <c r="AV169" s="137" t="s">
        <v>748</v>
      </c>
      <c r="AW169" s="137" t="s">
        <v>792</v>
      </c>
      <c r="AX169" s="137" t="s">
        <v>565</v>
      </c>
      <c r="AY169" s="137" t="s">
        <v>973</v>
      </c>
      <c r="AZ169" s="137" t="s">
        <v>626</v>
      </c>
      <c r="BA169" s="137" t="s">
        <v>914</v>
      </c>
      <c r="BB169" s="137" t="s">
        <v>160</v>
      </c>
      <c r="BC169" s="137" t="s">
        <v>375</v>
      </c>
      <c r="BD169" s="137" t="s">
        <v>220</v>
      </c>
      <c r="BE169" s="137" t="s">
        <v>314</v>
      </c>
      <c r="BF169" s="137" t="s">
        <v>40</v>
      </c>
      <c r="BG169" s="137" t="s">
        <v>497</v>
      </c>
      <c r="BH169" s="137" t="s">
        <v>102</v>
      </c>
      <c r="BI169" s="137" t="s">
        <v>437</v>
      </c>
      <c r="BJ169" s="137" t="s">
        <v>79</v>
      </c>
      <c r="BK169" s="137" t="s">
        <v>428</v>
      </c>
      <c r="BL169" s="128" t="s">
        <v>17</v>
      </c>
      <c r="BM169" s="128" t="s">
        <v>488</v>
      </c>
      <c r="BN169" s="138" t="s">
        <v>1111</v>
      </c>
      <c r="BO169" s="121" t="s">
        <v>305</v>
      </c>
      <c r="BP169" s="121" t="s">
        <v>139</v>
      </c>
      <c r="BQ169" s="121" t="s">
        <v>366</v>
      </c>
      <c r="BR169" s="45"/>
      <c r="BS169" s="42"/>
      <c r="BT169" s="50" t="s">
        <v>861</v>
      </c>
      <c r="BU169" s="51" t="s">
        <v>1014</v>
      </c>
      <c r="BV169" s="52">
        <f>K3+(160*K5)</f>
        <v>161</v>
      </c>
      <c r="BW169" s="42"/>
    </row>
    <row r="170" spans="1:75" x14ac:dyDescent="0.2">
      <c r="A170" s="3" t="s">
        <v>3</v>
      </c>
      <c r="B170" s="2">
        <f>B135</f>
        <v>19</v>
      </c>
      <c r="C170" s="2">
        <f>C136</f>
        <v>39</v>
      </c>
      <c r="D170" s="2">
        <f>D137</f>
        <v>73</v>
      </c>
      <c r="E170" s="2">
        <f>E138</f>
        <v>125</v>
      </c>
      <c r="F170" s="2">
        <f>F139</f>
        <v>144</v>
      </c>
      <c r="G170" s="2">
        <f>G140</f>
        <v>188</v>
      </c>
      <c r="H170" s="2">
        <f>H141</f>
        <v>214</v>
      </c>
      <c r="I170" s="2">
        <f>I142</f>
        <v>226</v>
      </c>
      <c r="J170" s="2">
        <f>J143</f>
        <v>286</v>
      </c>
      <c r="K170" s="2">
        <f>K144</f>
        <v>298</v>
      </c>
      <c r="L170" s="2">
        <f>L145</f>
        <v>328</v>
      </c>
      <c r="M170" s="2">
        <f>M146</f>
        <v>372</v>
      </c>
      <c r="N170" s="2">
        <f>N147</f>
        <v>385</v>
      </c>
      <c r="O170" s="2">
        <f>O148</f>
        <v>437</v>
      </c>
      <c r="P170" s="2">
        <f>P149</f>
        <v>475</v>
      </c>
      <c r="Q170" s="2">
        <f>Q150</f>
        <v>495</v>
      </c>
      <c r="R170" s="2">
        <f>R151</f>
        <v>530</v>
      </c>
      <c r="S170" s="2">
        <f>S152</f>
        <v>550</v>
      </c>
      <c r="T170" s="2">
        <f>T153</f>
        <v>588</v>
      </c>
      <c r="U170" s="2">
        <f>U154</f>
        <v>640</v>
      </c>
      <c r="V170" s="2">
        <f>V155</f>
        <v>653</v>
      </c>
      <c r="W170" s="2">
        <f>W156</f>
        <v>697</v>
      </c>
      <c r="X170" s="2">
        <f>X157</f>
        <v>727</v>
      </c>
      <c r="Y170" s="2">
        <f>Y158</f>
        <v>739</v>
      </c>
      <c r="Z170" s="2">
        <f>Z159</f>
        <v>799</v>
      </c>
      <c r="AA170" s="2">
        <f>AA160</f>
        <v>811</v>
      </c>
      <c r="AB170" s="2">
        <f>AB161</f>
        <v>837</v>
      </c>
      <c r="AC170" s="2">
        <f>AC162</f>
        <v>881</v>
      </c>
      <c r="AD170" s="2">
        <f>AD163</f>
        <v>900</v>
      </c>
      <c r="AE170" s="2">
        <f>AE164</f>
        <v>952</v>
      </c>
      <c r="AF170" s="2">
        <f>AF165</f>
        <v>986</v>
      </c>
      <c r="AG170" s="2">
        <f>AG166</f>
        <v>1006</v>
      </c>
      <c r="AH170" s="5">
        <f t="shared" ref="AH170:AH173" si="26">SUM(B170:AG170)</f>
        <v>16400</v>
      </c>
      <c r="AI170" s="5">
        <f t="shared" ref="AI170:AI173" si="27">SUMSQ(B170:AG170)</f>
        <v>11201200</v>
      </c>
      <c r="AJ170" s="2">
        <f t="shared" ref="AJ170:AJ208" si="28">B170^3+C170^3+D170^3+E170^3+F170^3+G170^3+H170^3+I170^3+J170^3+K170^3+L170^3+M170^3+N170^3+O170^3+P170^3+Q170^3+R170^3+S170^3+T170^3+U170^3+V170^3+W170^3+X170^3+Y170^3+Z170^3+AA170^3+AB170^3+AC170^3+AD170^3+AE170^3+AF170^3+AG170^3</f>
        <v>8606720000</v>
      </c>
      <c r="AK170" s="79" t="s">
        <v>1149</v>
      </c>
      <c r="AL170" s="137" t="s">
        <v>923</v>
      </c>
      <c r="AM170" s="137" t="s">
        <v>586</v>
      </c>
      <c r="AN170" s="137" t="s">
        <v>982</v>
      </c>
      <c r="AO170" s="137" t="s">
        <v>526</v>
      </c>
      <c r="AP170" s="137" t="s">
        <v>801</v>
      </c>
      <c r="AQ170" s="137" t="s">
        <v>709</v>
      </c>
      <c r="AR170" s="137" t="s">
        <v>863</v>
      </c>
      <c r="AS170" s="137" t="s">
        <v>647</v>
      </c>
      <c r="AT170" s="137" t="s">
        <v>884</v>
      </c>
      <c r="AU170" s="137" t="s">
        <v>656</v>
      </c>
      <c r="AV170" s="137" t="s">
        <v>824</v>
      </c>
      <c r="AW170" s="137" t="s">
        <v>717</v>
      </c>
      <c r="AX170" s="137" t="s">
        <v>1005</v>
      </c>
      <c r="AY170" s="137" t="s">
        <v>534</v>
      </c>
      <c r="AZ170" s="137" t="s">
        <v>945</v>
      </c>
      <c r="BA170" s="137" t="s">
        <v>595</v>
      </c>
      <c r="BB170" s="137" t="s">
        <v>344</v>
      </c>
      <c r="BC170" s="137" t="s">
        <v>191</v>
      </c>
      <c r="BD170" s="137" t="s">
        <v>283</v>
      </c>
      <c r="BE170" s="137" t="s">
        <v>252</v>
      </c>
      <c r="BF170" s="137" t="s">
        <v>467</v>
      </c>
      <c r="BG170" s="137" t="s">
        <v>72</v>
      </c>
      <c r="BH170" s="137" t="s">
        <v>405</v>
      </c>
      <c r="BI170" s="137" t="s">
        <v>132</v>
      </c>
      <c r="BJ170" s="137" t="s">
        <v>396</v>
      </c>
      <c r="BK170" s="137" t="s">
        <v>110</v>
      </c>
      <c r="BL170" s="128" t="s">
        <v>458</v>
      </c>
      <c r="BM170" s="128" t="s">
        <v>49</v>
      </c>
      <c r="BN170" s="138" t="s">
        <v>1121</v>
      </c>
      <c r="BO170" s="121" t="s">
        <v>229</v>
      </c>
      <c r="BP170" s="121" t="s">
        <v>335</v>
      </c>
      <c r="BQ170" s="121" t="s">
        <v>169</v>
      </c>
      <c r="BS170" s="42"/>
      <c r="BT170" s="50" t="s">
        <v>926</v>
      </c>
      <c r="BU170" s="51" t="s">
        <v>1014</v>
      </c>
      <c r="BV170" s="52">
        <f>K3+(161*K5)</f>
        <v>162</v>
      </c>
      <c r="BW170" s="42"/>
    </row>
    <row r="171" spans="1:75" x14ac:dyDescent="0.2">
      <c r="A171" s="3" t="s">
        <v>4</v>
      </c>
      <c r="B171" s="2">
        <f>B166</f>
        <v>30</v>
      </c>
      <c r="C171" s="2">
        <f>C165</f>
        <v>42</v>
      </c>
      <c r="D171" s="2">
        <f>D164</f>
        <v>72</v>
      </c>
      <c r="E171" s="2">
        <f>E163</f>
        <v>116</v>
      </c>
      <c r="F171" s="2">
        <f>F162</f>
        <v>129</v>
      </c>
      <c r="G171" s="2">
        <f>G161</f>
        <v>181</v>
      </c>
      <c r="H171" s="2">
        <f>H160</f>
        <v>219</v>
      </c>
      <c r="I171" s="2">
        <f>I159</f>
        <v>239</v>
      </c>
      <c r="J171" s="2">
        <f>J158</f>
        <v>275</v>
      </c>
      <c r="K171" s="2">
        <f>K157</f>
        <v>295</v>
      </c>
      <c r="L171" s="2">
        <f>L156</f>
        <v>329</v>
      </c>
      <c r="M171" s="2">
        <f>M155</f>
        <v>381</v>
      </c>
      <c r="N171" s="2">
        <f>N154</f>
        <v>400</v>
      </c>
      <c r="O171" s="2">
        <f>O153</f>
        <v>444</v>
      </c>
      <c r="P171" s="2">
        <f>P152</f>
        <v>470</v>
      </c>
      <c r="Q171" s="2">
        <f>Q151</f>
        <v>482</v>
      </c>
      <c r="R171" s="2">
        <f>R150</f>
        <v>543</v>
      </c>
      <c r="S171" s="2">
        <f>S149</f>
        <v>555</v>
      </c>
      <c r="T171" s="2">
        <f>T148</f>
        <v>581</v>
      </c>
      <c r="U171" s="2">
        <f>U147</f>
        <v>625</v>
      </c>
      <c r="V171" s="2">
        <f>V146</f>
        <v>644</v>
      </c>
      <c r="W171" s="2">
        <f>W145</f>
        <v>696</v>
      </c>
      <c r="X171" s="2">
        <f>X144</f>
        <v>730</v>
      </c>
      <c r="Y171" s="2">
        <f>Y143</f>
        <v>750</v>
      </c>
      <c r="Z171" s="2">
        <f>Z142</f>
        <v>786</v>
      </c>
      <c r="AA171" s="2">
        <f>AA141</f>
        <v>806</v>
      </c>
      <c r="AB171" s="2">
        <f>AB140</f>
        <v>844</v>
      </c>
      <c r="AC171" s="2">
        <f>AC139</f>
        <v>896</v>
      </c>
      <c r="AD171" s="2">
        <f>AD138</f>
        <v>909</v>
      </c>
      <c r="AE171" s="2">
        <f>AE137</f>
        <v>953</v>
      </c>
      <c r="AF171" s="2">
        <f>AF136</f>
        <v>983</v>
      </c>
      <c r="AG171" s="2">
        <f>AG135</f>
        <v>995</v>
      </c>
      <c r="AH171" s="5">
        <f t="shared" si="26"/>
        <v>16400</v>
      </c>
      <c r="AI171" s="5">
        <f t="shared" si="27"/>
        <v>11201200</v>
      </c>
      <c r="AJ171" s="2">
        <f t="shared" si="28"/>
        <v>8606720000</v>
      </c>
      <c r="AN171" s="91"/>
      <c r="AO171" s="91"/>
      <c r="AP171" s="91"/>
      <c r="BS171" s="42"/>
      <c r="BT171" s="50" t="s">
        <v>539</v>
      </c>
      <c r="BU171" s="51" t="s">
        <v>1014</v>
      </c>
      <c r="BV171" s="52">
        <f>K3+(162*K5)</f>
        <v>163</v>
      </c>
      <c r="BW171" s="42"/>
    </row>
    <row r="172" spans="1:75" x14ac:dyDescent="0.2">
      <c r="A172" s="3" t="s">
        <v>6</v>
      </c>
      <c r="B172" s="2">
        <f>B151</f>
        <v>376</v>
      </c>
      <c r="C172" s="2">
        <f>C152</f>
        <v>324</v>
      </c>
      <c r="D172" s="2">
        <f>D153</f>
        <v>302</v>
      </c>
      <c r="E172" s="2">
        <f>E154</f>
        <v>282</v>
      </c>
      <c r="F172" s="2">
        <f>F155</f>
        <v>491</v>
      </c>
      <c r="G172" s="2">
        <f>G156</f>
        <v>479</v>
      </c>
      <c r="H172" s="2">
        <f>H157</f>
        <v>433</v>
      </c>
      <c r="I172" s="2">
        <f>I158</f>
        <v>389</v>
      </c>
      <c r="J172" s="2">
        <f>J159</f>
        <v>121</v>
      </c>
      <c r="K172" s="2">
        <f>K160</f>
        <v>77</v>
      </c>
      <c r="L172" s="2">
        <f>L161</f>
        <v>35</v>
      </c>
      <c r="M172" s="2">
        <f>M162</f>
        <v>23</v>
      </c>
      <c r="N172" s="2">
        <f>N163</f>
        <v>230</v>
      </c>
      <c r="O172" s="2">
        <f>O164</f>
        <v>210</v>
      </c>
      <c r="P172" s="2">
        <f>P165</f>
        <v>192</v>
      </c>
      <c r="Q172" s="2">
        <f>Q166</f>
        <v>140</v>
      </c>
      <c r="R172" s="2">
        <f>R135</f>
        <v>885</v>
      </c>
      <c r="S172" s="2">
        <f>S136</f>
        <v>833</v>
      </c>
      <c r="T172" s="2">
        <f>T137</f>
        <v>815</v>
      </c>
      <c r="U172" s="2">
        <f>U138</f>
        <v>795</v>
      </c>
      <c r="V172" s="2">
        <f>V139</f>
        <v>1002</v>
      </c>
      <c r="W172" s="2">
        <f>W140</f>
        <v>990</v>
      </c>
      <c r="X172" s="2">
        <f>X141</f>
        <v>948</v>
      </c>
      <c r="Y172" s="2">
        <f>Y142</f>
        <v>904</v>
      </c>
      <c r="Z172" s="2">
        <f>Z143</f>
        <v>636</v>
      </c>
      <c r="AA172" s="2">
        <f>AA144</f>
        <v>592</v>
      </c>
      <c r="AB172" s="2">
        <f>AB145</f>
        <v>546</v>
      </c>
      <c r="AC172" s="2">
        <f>AC146</f>
        <v>534</v>
      </c>
      <c r="AD172" s="2">
        <f>AD147</f>
        <v>743</v>
      </c>
      <c r="AE172" s="2">
        <f>AE148</f>
        <v>723</v>
      </c>
      <c r="AF172" s="2">
        <f>AF149</f>
        <v>701</v>
      </c>
      <c r="AG172" s="2">
        <f>AG150</f>
        <v>649</v>
      </c>
      <c r="AH172" s="5">
        <f t="shared" si="26"/>
        <v>16400</v>
      </c>
      <c r="AI172" s="5">
        <f t="shared" si="27"/>
        <v>11201200</v>
      </c>
      <c r="AJ172" s="2">
        <f t="shared" si="28"/>
        <v>8606720000</v>
      </c>
      <c r="AL172" s="92"/>
      <c r="AM172" s="92"/>
      <c r="AN172" s="92"/>
      <c r="AO172" s="92"/>
      <c r="AP172" s="92"/>
      <c r="AQ172" s="92"/>
      <c r="AR172" s="92"/>
      <c r="AS172" s="92"/>
      <c r="BJ172" s="92"/>
      <c r="BK172" s="92"/>
      <c r="BL172" s="92"/>
      <c r="BM172" s="92"/>
      <c r="BN172" s="92"/>
      <c r="BO172" s="92"/>
      <c r="BP172" s="92"/>
      <c r="BQ172" s="92"/>
      <c r="BS172" s="42"/>
      <c r="BT172" s="50" t="s">
        <v>724</v>
      </c>
      <c r="BU172" s="51" t="s">
        <v>1014</v>
      </c>
      <c r="BV172" s="52">
        <f>K3+(163*K5)</f>
        <v>164</v>
      </c>
      <c r="BW172" s="42"/>
    </row>
    <row r="173" spans="1:75" x14ac:dyDescent="0.2">
      <c r="A173" s="3" t="s">
        <v>7</v>
      </c>
      <c r="B173" s="2">
        <f>B150</f>
        <v>377</v>
      </c>
      <c r="C173" s="2">
        <f>C149</f>
        <v>333</v>
      </c>
      <c r="D173" s="2">
        <f>D148</f>
        <v>291</v>
      </c>
      <c r="E173" s="2">
        <f>E147</f>
        <v>279</v>
      </c>
      <c r="F173" s="2">
        <f>F146</f>
        <v>486</v>
      </c>
      <c r="G173" s="2">
        <f>G145</f>
        <v>466</v>
      </c>
      <c r="H173" s="2">
        <f>H144</f>
        <v>448</v>
      </c>
      <c r="I173" s="2">
        <f>I143</f>
        <v>396</v>
      </c>
      <c r="J173" s="2">
        <f>J142</f>
        <v>120</v>
      </c>
      <c r="K173" s="2">
        <f>K141</f>
        <v>68</v>
      </c>
      <c r="L173" s="2">
        <f>L140</f>
        <v>46</v>
      </c>
      <c r="M173" s="2">
        <f>M139</f>
        <v>26</v>
      </c>
      <c r="N173" s="2">
        <f>N138</f>
        <v>235</v>
      </c>
      <c r="O173" s="2">
        <f>O137</f>
        <v>223</v>
      </c>
      <c r="P173" s="2">
        <f>P136</f>
        <v>177</v>
      </c>
      <c r="Q173" s="2">
        <f>Q135</f>
        <v>133</v>
      </c>
      <c r="R173" s="2">
        <f>R166</f>
        <v>892</v>
      </c>
      <c r="S173" s="2">
        <f>S165</f>
        <v>848</v>
      </c>
      <c r="T173" s="2">
        <f>T164</f>
        <v>802</v>
      </c>
      <c r="U173" s="2">
        <f>U163</f>
        <v>790</v>
      </c>
      <c r="V173" s="2">
        <f>V162</f>
        <v>999</v>
      </c>
      <c r="W173" s="2">
        <f>W161</f>
        <v>979</v>
      </c>
      <c r="X173" s="2">
        <f>X160</f>
        <v>957</v>
      </c>
      <c r="Y173" s="2">
        <f>Y159</f>
        <v>905</v>
      </c>
      <c r="Z173" s="2">
        <f>Z158</f>
        <v>629</v>
      </c>
      <c r="AA173" s="2">
        <f>AA157</f>
        <v>577</v>
      </c>
      <c r="AB173" s="2">
        <f>AB156</f>
        <v>559</v>
      </c>
      <c r="AC173" s="2">
        <f>AC155</f>
        <v>539</v>
      </c>
      <c r="AD173" s="2">
        <f>AD154</f>
        <v>746</v>
      </c>
      <c r="AE173" s="2">
        <f>AE153</f>
        <v>734</v>
      </c>
      <c r="AF173" s="2">
        <f>AF152</f>
        <v>692</v>
      </c>
      <c r="AG173" s="2">
        <f>AG151</f>
        <v>648</v>
      </c>
      <c r="AH173" s="5">
        <f t="shared" si="26"/>
        <v>16400</v>
      </c>
      <c r="AI173" s="5">
        <f t="shared" si="27"/>
        <v>11201200</v>
      </c>
      <c r="AJ173" s="2">
        <f t="shared" si="28"/>
        <v>8606720000</v>
      </c>
      <c r="BJ173" s="92"/>
      <c r="BK173" s="92"/>
      <c r="BL173" s="92"/>
      <c r="BM173" s="92"/>
      <c r="BN173" s="92"/>
      <c r="BO173" s="92"/>
      <c r="BP173" s="92"/>
      <c r="BQ173" s="92"/>
      <c r="BS173" s="42"/>
      <c r="BT173" s="50" t="s">
        <v>290</v>
      </c>
      <c r="BU173" s="51" t="s">
        <v>1014</v>
      </c>
      <c r="BV173" s="52">
        <f>K3+(164*K5)</f>
        <v>165</v>
      </c>
      <c r="BW173" s="42"/>
    </row>
    <row r="174" spans="1:75" x14ac:dyDescent="0.2">
      <c r="BJ174" s="92"/>
      <c r="BK174" s="92"/>
      <c r="BL174" s="92"/>
      <c r="BM174" s="92"/>
      <c r="BN174" s="92"/>
      <c r="BO174" s="92"/>
      <c r="BP174" s="92"/>
      <c r="BQ174" s="92"/>
      <c r="BS174" s="42"/>
      <c r="BT174" s="50" t="s">
        <v>475</v>
      </c>
      <c r="BU174" s="51" t="s">
        <v>1014</v>
      </c>
      <c r="BV174" s="52">
        <f>K3+(165*K5)</f>
        <v>166</v>
      </c>
      <c r="BW174" s="42"/>
    </row>
    <row r="175" spans="1:75" x14ac:dyDescent="0.2">
      <c r="BS175" s="42"/>
      <c r="BT175" s="50" t="s">
        <v>107</v>
      </c>
      <c r="BU175" s="51" t="s">
        <v>1014</v>
      </c>
      <c r="BV175" s="52">
        <f>K3+(166*K5)</f>
        <v>167</v>
      </c>
      <c r="BW175" s="42"/>
    </row>
    <row r="176" spans="1:75" ht="13.5" thickBot="1" x14ac:dyDescent="0.25">
      <c r="A176" s="1" t="s">
        <v>5</v>
      </c>
      <c r="B176" s="1" t="s">
        <v>1182</v>
      </c>
      <c r="BA176" s="53" t="s">
        <v>1158</v>
      </c>
      <c r="BS176" s="42"/>
      <c r="BT176" s="50" t="s">
        <v>170</v>
      </c>
      <c r="BU176" s="51" t="s">
        <v>1014</v>
      </c>
      <c r="BV176" s="52">
        <f>K3+(167*K5)</f>
        <v>168</v>
      </c>
      <c r="BW176" s="42"/>
    </row>
    <row r="177" spans="1:75" x14ac:dyDescent="0.2">
      <c r="A177" s="1">
        <v>1</v>
      </c>
      <c r="B177" s="119">
        <v>5</v>
      </c>
      <c r="C177" s="6">
        <v>406</v>
      </c>
      <c r="D177" s="6">
        <v>936</v>
      </c>
      <c r="E177" s="31">
        <v>567</v>
      </c>
      <c r="F177" s="6">
        <v>795</v>
      </c>
      <c r="G177" s="6">
        <v>652</v>
      </c>
      <c r="H177" s="6">
        <v>186</v>
      </c>
      <c r="I177" s="6">
        <v>297</v>
      </c>
      <c r="J177" s="6">
        <v>447</v>
      </c>
      <c r="K177" s="6">
        <v>48</v>
      </c>
      <c r="L177" s="6">
        <v>542</v>
      </c>
      <c r="M177" s="6">
        <v>909</v>
      </c>
      <c r="N177" s="6">
        <v>673</v>
      </c>
      <c r="O177" s="6">
        <v>818</v>
      </c>
      <c r="P177" s="6">
        <v>260</v>
      </c>
      <c r="Q177" s="6">
        <v>147</v>
      </c>
      <c r="R177" s="6">
        <v>867</v>
      </c>
      <c r="S177" s="6">
        <v>756</v>
      </c>
      <c r="T177" s="6">
        <v>194</v>
      </c>
      <c r="U177" s="6">
        <v>337</v>
      </c>
      <c r="V177" s="6">
        <v>125</v>
      </c>
      <c r="W177" s="6">
        <v>494</v>
      </c>
      <c r="X177" s="6">
        <v>992</v>
      </c>
      <c r="Y177" s="6">
        <v>591</v>
      </c>
      <c r="Z177" s="6">
        <v>729</v>
      </c>
      <c r="AA177" s="6">
        <v>842</v>
      </c>
      <c r="AB177" s="6">
        <v>380</v>
      </c>
      <c r="AC177" s="6">
        <v>235</v>
      </c>
      <c r="AD177" s="6">
        <v>455</v>
      </c>
      <c r="AE177" s="6">
        <v>88</v>
      </c>
      <c r="AF177" s="6">
        <v>614</v>
      </c>
      <c r="AG177" s="80">
        <v>1013</v>
      </c>
      <c r="AH177" s="5">
        <f>SUM(B177:AG177)</f>
        <v>16400</v>
      </c>
      <c r="AI177" s="5">
        <f>SUMSQ(B177:AG177)</f>
        <v>11201200</v>
      </c>
      <c r="AJ177" s="2">
        <f t="shared" si="28"/>
        <v>8606720000</v>
      </c>
      <c r="AL177" s="122" t="s">
        <v>694</v>
      </c>
      <c r="AM177" s="123" t="s">
        <v>851</v>
      </c>
      <c r="AN177" s="124" t="s">
        <v>756</v>
      </c>
      <c r="AO177" s="123" t="s">
        <v>787</v>
      </c>
      <c r="AP177" s="123" t="s">
        <v>567</v>
      </c>
      <c r="AQ177" s="123" t="s">
        <v>974</v>
      </c>
      <c r="AR177" s="123" t="s">
        <v>630</v>
      </c>
      <c r="AS177" s="123" t="s">
        <v>913</v>
      </c>
      <c r="AT177" s="123" t="s">
        <v>179</v>
      </c>
      <c r="AU177" s="123" t="s">
        <v>337</v>
      </c>
      <c r="AV177" s="123" t="s">
        <v>242</v>
      </c>
      <c r="AW177" s="124" t="s">
        <v>1121</v>
      </c>
      <c r="AX177" s="123" t="s">
        <v>56</v>
      </c>
      <c r="AY177" s="123" t="s">
        <v>464</v>
      </c>
      <c r="AZ177" s="123" t="s">
        <v>119</v>
      </c>
      <c r="BA177" s="123" t="s">
        <v>400</v>
      </c>
      <c r="BB177" s="124" t="s">
        <v>827</v>
      </c>
      <c r="BC177" s="123" t="s">
        <v>670</v>
      </c>
      <c r="BD177" s="123" t="s">
        <v>764</v>
      </c>
      <c r="BE177" s="123" t="s">
        <v>732</v>
      </c>
      <c r="BF177" s="123" t="s">
        <v>952</v>
      </c>
      <c r="BG177" s="123" t="s">
        <v>543</v>
      </c>
      <c r="BH177" s="124" t="s">
        <v>889</v>
      </c>
      <c r="BI177" s="123" t="s">
        <v>607</v>
      </c>
      <c r="BJ177" s="123" t="s">
        <v>345</v>
      </c>
      <c r="BK177" s="124" t="s">
        <v>187</v>
      </c>
      <c r="BL177" s="123" t="s">
        <v>282</v>
      </c>
      <c r="BM177" s="123" t="s">
        <v>250</v>
      </c>
      <c r="BN177" s="123" t="s">
        <v>472</v>
      </c>
      <c r="BO177" s="123" t="s">
        <v>64</v>
      </c>
      <c r="BP177" s="123" t="s">
        <v>408</v>
      </c>
      <c r="BQ177" s="125" t="s">
        <v>126</v>
      </c>
      <c r="BS177" s="42"/>
      <c r="BT177" s="50" t="s">
        <v>365</v>
      </c>
      <c r="BU177" s="51" t="s">
        <v>1014</v>
      </c>
      <c r="BV177" s="52">
        <f>K3+(168*K5)</f>
        <v>169</v>
      </c>
      <c r="BW177" s="42"/>
    </row>
    <row r="178" spans="1:75" x14ac:dyDescent="0.2">
      <c r="A178" s="1">
        <v>2</v>
      </c>
      <c r="B178" s="7">
        <v>418</v>
      </c>
      <c r="C178" s="97">
        <v>49</v>
      </c>
      <c r="D178" s="12">
        <v>515</v>
      </c>
      <c r="E178" s="8">
        <v>916</v>
      </c>
      <c r="F178" s="8">
        <v>704</v>
      </c>
      <c r="G178" s="8">
        <v>815</v>
      </c>
      <c r="H178" s="8">
        <v>285</v>
      </c>
      <c r="I178" s="8">
        <v>142</v>
      </c>
      <c r="J178" s="8">
        <v>28</v>
      </c>
      <c r="K178" s="8">
        <v>395</v>
      </c>
      <c r="L178" s="8">
        <v>953</v>
      </c>
      <c r="M178" s="8">
        <v>554</v>
      </c>
      <c r="N178" s="8">
        <v>774</v>
      </c>
      <c r="O178" s="8">
        <v>661</v>
      </c>
      <c r="P178" s="8">
        <v>167</v>
      </c>
      <c r="Q178" s="8">
        <v>312</v>
      </c>
      <c r="R178" s="8">
        <v>712</v>
      </c>
      <c r="S178" s="8">
        <v>855</v>
      </c>
      <c r="T178" s="8">
        <v>357</v>
      </c>
      <c r="U178" s="8">
        <v>246</v>
      </c>
      <c r="V178" s="8">
        <v>474</v>
      </c>
      <c r="W178" s="8">
        <v>73</v>
      </c>
      <c r="X178" s="8">
        <v>635</v>
      </c>
      <c r="Y178" s="8">
        <v>1004</v>
      </c>
      <c r="Z178" s="8">
        <v>894</v>
      </c>
      <c r="AA178" s="8">
        <v>749</v>
      </c>
      <c r="AB178" s="8">
        <v>223</v>
      </c>
      <c r="AC178" s="8">
        <v>336</v>
      </c>
      <c r="AD178" s="8">
        <v>100</v>
      </c>
      <c r="AE178" s="8">
        <v>499</v>
      </c>
      <c r="AF178" s="8">
        <v>961</v>
      </c>
      <c r="AG178" s="9">
        <v>594</v>
      </c>
      <c r="AH178" s="5">
        <f t="shared" ref="AH178:AH208" si="29">SUM(B178:AG178)</f>
        <v>16400</v>
      </c>
      <c r="AI178" s="5">
        <f t="shared" ref="AI178:AI208" si="30">SUMSQ(B178:AG178)</f>
        <v>11201200</v>
      </c>
      <c r="AJ178" s="2">
        <f t="shared" si="28"/>
        <v>8606720000</v>
      </c>
      <c r="AL178" s="126" t="s">
        <v>691</v>
      </c>
      <c r="AM178" s="127" t="s">
        <v>848</v>
      </c>
      <c r="AN178" s="127" t="s">
        <v>753</v>
      </c>
      <c r="AO178" s="128" t="s">
        <v>1126</v>
      </c>
      <c r="AP178" s="127" t="s">
        <v>564</v>
      </c>
      <c r="AQ178" s="127" t="s">
        <v>971</v>
      </c>
      <c r="AR178" s="127" t="s">
        <v>627</v>
      </c>
      <c r="AS178" s="127" t="s">
        <v>910</v>
      </c>
      <c r="AT178" s="127" t="s">
        <v>167</v>
      </c>
      <c r="AU178" s="127" t="s">
        <v>324</v>
      </c>
      <c r="AV178" s="128" t="s">
        <v>229</v>
      </c>
      <c r="AW178" s="127" t="s">
        <v>261</v>
      </c>
      <c r="AX178" s="127" t="s">
        <v>43</v>
      </c>
      <c r="AY178" s="127" t="s">
        <v>451</v>
      </c>
      <c r="AZ178" s="127" t="s">
        <v>107</v>
      </c>
      <c r="BA178" s="127" t="s">
        <v>387</v>
      </c>
      <c r="BB178" s="127" t="s">
        <v>840</v>
      </c>
      <c r="BC178" s="128" t="s">
        <v>683</v>
      </c>
      <c r="BD178" s="127" t="s">
        <v>776</v>
      </c>
      <c r="BE178" s="127" t="s">
        <v>745</v>
      </c>
      <c r="BF178" s="127" t="s">
        <v>963</v>
      </c>
      <c r="BG178" s="127" t="s">
        <v>556</v>
      </c>
      <c r="BH178" s="127" t="s">
        <v>902</v>
      </c>
      <c r="BI178" s="128" t="s">
        <v>619</v>
      </c>
      <c r="BJ178" s="128" t="s">
        <v>348</v>
      </c>
      <c r="BK178" s="127" t="s">
        <v>190</v>
      </c>
      <c r="BL178" s="127" t="s">
        <v>285</v>
      </c>
      <c r="BM178" s="127" t="s">
        <v>253</v>
      </c>
      <c r="BN178" s="127" t="s">
        <v>7</v>
      </c>
      <c r="BO178" s="127" t="s">
        <v>67</v>
      </c>
      <c r="BP178" s="128" t="s">
        <v>96</v>
      </c>
      <c r="BQ178" s="129" t="s">
        <v>129</v>
      </c>
      <c r="BS178" s="42"/>
      <c r="BT178" s="50" t="s">
        <v>432</v>
      </c>
      <c r="BU178" s="51" t="s">
        <v>1014</v>
      </c>
      <c r="BV178" s="52">
        <f>K3+(169*K5)</f>
        <v>170</v>
      </c>
      <c r="BW178" s="42"/>
    </row>
    <row r="179" spans="1:75" x14ac:dyDescent="0.2">
      <c r="A179" s="1">
        <v>3</v>
      </c>
      <c r="B179" s="7">
        <v>1022</v>
      </c>
      <c r="C179" s="12">
        <v>621</v>
      </c>
      <c r="D179" s="97">
        <v>95</v>
      </c>
      <c r="E179" s="8">
        <v>464</v>
      </c>
      <c r="F179" s="8">
        <v>228</v>
      </c>
      <c r="G179" s="8">
        <v>371</v>
      </c>
      <c r="H179" s="8">
        <v>833</v>
      </c>
      <c r="I179" s="8">
        <v>722</v>
      </c>
      <c r="J179" s="8">
        <v>584</v>
      </c>
      <c r="K179" s="8">
        <v>983</v>
      </c>
      <c r="L179" s="8">
        <v>485</v>
      </c>
      <c r="M179" s="8">
        <v>118</v>
      </c>
      <c r="N179" s="8">
        <v>346</v>
      </c>
      <c r="O179" s="8">
        <v>201</v>
      </c>
      <c r="P179" s="8">
        <v>763</v>
      </c>
      <c r="Q179" s="8">
        <v>876</v>
      </c>
      <c r="R179" s="8">
        <v>156</v>
      </c>
      <c r="S179" s="8">
        <v>267</v>
      </c>
      <c r="T179" s="8">
        <v>825</v>
      </c>
      <c r="U179" s="8">
        <v>682</v>
      </c>
      <c r="V179" s="8">
        <v>902</v>
      </c>
      <c r="W179" s="8">
        <v>533</v>
      </c>
      <c r="X179" s="8">
        <v>39</v>
      </c>
      <c r="Y179" s="8">
        <v>440</v>
      </c>
      <c r="Z179" s="8">
        <v>290</v>
      </c>
      <c r="AA179" s="8">
        <v>177</v>
      </c>
      <c r="AB179" s="8">
        <v>643</v>
      </c>
      <c r="AC179" s="8">
        <v>788</v>
      </c>
      <c r="AD179" s="8">
        <v>576</v>
      </c>
      <c r="AE179" s="8">
        <v>943</v>
      </c>
      <c r="AF179" s="8">
        <v>413</v>
      </c>
      <c r="AG179" s="9">
        <v>14</v>
      </c>
      <c r="AH179" s="5">
        <f t="shared" si="29"/>
        <v>16400</v>
      </c>
      <c r="AI179" s="5">
        <f t="shared" si="30"/>
        <v>11201200</v>
      </c>
      <c r="AL179" s="130" t="s">
        <v>696</v>
      </c>
      <c r="AM179" s="127" t="s">
        <v>853</v>
      </c>
      <c r="AN179" s="127" t="s">
        <v>758</v>
      </c>
      <c r="AO179" s="127" t="s">
        <v>789</v>
      </c>
      <c r="AP179" s="127" t="s">
        <v>569</v>
      </c>
      <c r="AQ179" s="127" t="s">
        <v>976</v>
      </c>
      <c r="AR179" s="128" t="s">
        <v>632</v>
      </c>
      <c r="AS179" s="127" t="s">
        <v>915</v>
      </c>
      <c r="AT179" s="127" t="s">
        <v>177</v>
      </c>
      <c r="AU179" s="128" t="s">
        <v>335</v>
      </c>
      <c r="AV179" s="127" t="s">
        <v>240</v>
      </c>
      <c r="AW179" s="127" t="s">
        <v>272</v>
      </c>
      <c r="AX179" s="127" t="s">
        <v>54</v>
      </c>
      <c r="AY179" s="127" t="s">
        <v>462</v>
      </c>
      <c r="AZ179" s="127" t="s">
        <v>117</v>
      </c>
      <c r="BA179" s="128" t="s">
        <v>398</v>
      </c>
      <c r="BB179" s="127" t="s">
        <v>829</v>
      </c>
      <c r="BC179" s="127" t="s">
        <v>672</v>
      </c>
      <c r="BD179" s="127" t="s">
        <v>766</v>
      </c>
      <c r="BE179" s="127" t="s">
        <v>734</v>
      </c>
      <c r="BF179" s="128" t="s">
        <v>1110</v>
      </c>
      <c r="BG179" s="127" t="s">
        <v>545</v>
      </c>
      <c r="BH179" s="127" t="s">
        <v>891</v>
      </c>
      <c r="BI179" s="127" t="s">
        <v>609</v>
      </c>
      <c r="BJ179" s="127" t="s">
        <v>343</v>
      </c>
      <c r="BK179" s="127" t="s">
        <v>185</v>
      </c>
      <c r="BL179" s="127" t="s">
        <v>280</v>
      </c>
      <c r="BM179" s="127" t="s">
        <v>248</v>
      </c>
      <c r="BN179" s="127" t="s">
        <v>470</v>
      </c>
      <c r="BO179" s="128" t="s">
        <v>62</v>
      </c>
      <c r="BP179" s="127" t="s">
        <v>406</v>
      </c>
      <c r="BQ179" s="129" t="s">
        <v>124</v>
      </c>
      <c r="BS179" s="42"/>
      <c r="BT179" s="50" t="s">
        <v>31</v>
      </c>
      <c r="BU179" s="51" t="s">
        <v>1014</v>
      </c>
      <c r="BV179" s="52">
        <f>K3+(170*K5)</f>
        <v>171</v>
      </c>
      <c r="BW179" s="42"/>
    </row>
    <row r="180" spans="1:75" x14ac:dyDescent="0.2">
      <c r="A180" s="1">
        <v>4</v>
      </c>
      <c r="B180" s="29">
        <v>601</v>
      </c>
      <c r="C180" s="8">
        <v>970</v>
      </c>
      <c r="D180" s="8">
        <v>508</v>
      </c>
      <c r="E180" s="97">
        <v>107</v>
      </c>
      <c r="F180" s="8">
        <v>327</v>
      </c>
      <c r="G180" s="8">
        <v>216</v>
      </c>
      <c r="H180" s="8">
        <v>742</v>
      </c>
      <c r="I180" s="8">
        <v>885</v>
      </c>
      <c r="J180" s="8">
        <v>995</v>
      </c>
      <c r="K180" s="8">
        <v>628</v>
      </c>
      <c r="L180" s="8">
        <v>66</v>
      </c>
      <c r="M180" s="8">
        <v>465</v>
      </c>
      <c r="N180" s="8">
        <v>253</v>
      </c>
      <c r="O180" s="8">
        <v>366</v>
      </c>
      <c r="P180" s="8">
        <v>864</v>
      </c>
      <c r="Q180" s="8">
        <v>719</v>
      </c>
      <c r="R180" s="8">
        <v>319</v>
      </c>
      <c r="S180" s="8">
        <v>176</v>
      </c>
      <c r="T180" s="8">
        <v>670</v>
      </c>
      <c r="U180" s="8">
        <v>781</v>
      </c>
      <c r="V180" s="8">
        <v>545</v>
      </c>
      <c r="W180" s="8">
        <v>946</v>
      </c>
      <c r="X180" s="8">
        <v>388</v>
      </c>
      <c r="Y180" s="8">
        <v>19</v>
      </c>
      <c r="Z180" s="8">
        <v>133</v>
      </c>
      <c r="AA180" s="8">
        <v>278</v>
      </c>
      <c r="AB180" s="8">
        <v>808</v>
      </c>
      <c r="AC180" s="8">
        <v>695</v>
      </c>
      <c r="AD180" s="8">
        <v>923</v>
      </c>
      <c r="AE180" s="8">
        <v>524</v>
      </c>
      <c r="AF180" s="8">
        <v>58</v>
      </c>
      <c r="AG180" s="9">
        <v>425</v>
      </c>
      <c r="AH180" s="5">
        <f t="shared" si="29"/>
        <v>16400</v>
      </c>
      <c r="AI180" s="5">
        <f t="shared" si="30"/>
        <v>11201200</v>
      </c>
      <c r="AL180" s="126" t="s">
        <v>689</v>
      </c>
      <c r="AM180" s="128" t="s">
        <v>846</v>
      </c>
      <c r="AN180" s="127" t="s">
        <v>310</v>
      </c>
      <c r="AO180" s="127" t="s">
        <v>782</v>
      </c>
      <c r="AP180" s="127" t="s">
        <v>562</v>
      </c>
      <c r="AQ180" s="127" t="s">
        <v>969</v>
      </c>
      <c r="AR180" s="127" t="s">
        <v>625</v>
      </c>
      <c r="AS180" s="128" t="s">
        <v>908</v>
      </c>
      <c r="AT180" s="128" t="s">
        <v>169</v>
      </c>
      <c r="AU180" s="127" t="s">
        <v>326</v>
      </c>
      <c r="AV180" s="127" t="s">
        <v>231</v>
      </c>
      <c r="AW180" s="127" t="s">
        <v>263</v>
      </c>
      <c r="AX180" s="127" t="s">
        <v>45</v>
      </c>
      <c r="AY180" s="127" t="s">
        <v>453</v>
      </c>
      <c r="AZ180" s="128" t="s">
        <v>108</v>
      </c>
      <c r="BA180" s="127" t="s">
        <v>389</v>
      </c>
      <c r="BB180" s="127" t="s">
        <v>838</v>
      </c>
      <c r="BC180" s="127" t="s">
        <v>681</v>
      </c>
      <c r="BD180" s="127" t="s">
        <v>774</v>
      </c>
      <c r="BE180" s="127" t="s">
        <v>743</v>
      </c>
      <c r="BF180" s="127" t="s">
        <v>961</v>
      </c>
      <c r="BG180" s="128" t="s">
        <v>554</v>
      </c>
      <c r="BH180" s="127" t="s">
        <v>900</v>
      </c>
      <c r="BI180" s="127" t="s">
        <v>617</v>
      </c>
      <c r="BJ180" s="127" t="s">
        <v>350</v>
      </c>
      <c r="BK180" s="127" t="s">
        <v>192</v>
      </c>
      <c r="BL180" s="127" t="s">
        <v>287</v>
      </c>
      <c r="BM180" s="127" t="s">
        <v>255</v>
      </c>
      <c r="BN180" s="128" t="s">
        <v>1119</v>
      </c>
      <c r="BO180" s="127" t="s">
        <v>69</v>
      </c>
      <c r="BP180" s="127" t="s">
        <v>413</v>
      </c>
      <c r="BQ180" s="129" t="s">
        <v>131</v>
      </c>
      <c r="BS180" s="42"/>
      <c r="BT180" s="50" t="s">
        <v>213</v>
      </c>
      <c r="BU180" s="51" t="s">
        <v>1014</v>
      </c>
      <c r="BV180" s="52">
        <f>K3+(171*K5)</f>
        <v>172</v>
      </c>
      <c r="BW180" s="42"/>
    </row>
    <row r="181" spans="1:75" x14ac:dyDescent="0.2">
      <c r="A181" s="1">
        <v>5</v>
      </c>
      <c r="B181" s="7">
        <v>904</v>
      </c>
      <c r="C181" s="8">
        <v>535</v>
      </c>
      <c r="D181" s="8">
        <v>37</v>
      </c>
      <c r="E181" s="8">
        <v>438</v>
      </c>
      <c r="F181" s="97">
        <v>154</v>
      </c>
      <c r="G181" s="8">
        <v>265</v>
      </c>
      <c r="H181" s="8">
        <v>827</v>
      </c>
      <c r="I181" s="12">
        <v>684</v>
      </c>
      <c r="J181" s="8">
        <v>574</v>
      </c>
      <c r="K181" s="8">
        <v>941</v>
      </c>
      <c r="L181" s="8">
        <v>415</v>
      </c>
      <c r="M181" s="8">
        <v>16</v>
      </c>
      <c r="N181" s="8">
        <v>292</v>
      </c>
      <c r="O181" s="8">
        <v>179</v>
      </c>
      <c r="P181" s="8">
        <v>641</v>
      </c>
      <c r="Q181" s="8">
        <v>786</v>
      </c>
      <c r="R181" s="8">
        <v>226</v>
      </c>
      <c r="S181" s="8">
        <v>369</v>
      </c>
      <c r="T181" s="8">
        <v>835</v>
      </c>
      <c r="U181" s="8">
        <v>724</v>
      </c>
      <c r="V181" s="8">
        <v>1024</v>
      </c>
      <c r="W181" s="8">
        <v>623</v>
      </c>
      <c r="X181" s="8">
        <v>93</v>
      </c>
      <c r="Y181" s="8">
        <v>462</v>
      </c>
      <c r="Z181" s="8">
        <v>348</v>
      </c>
      <c r="AA181" s="8">
        <v>203</v>
      </c>
      <c r="AB181" s="8">
        <v>761</v>
      </c>
      <c r="AC181" s="8">
        <v>874</v>
      </c>
      <c r="AD181" s="8">
        <v>582</v>
      </c>
      <c r="AE181" s="8">
        <v>981</v>
      </c>
      <c r="AF181" s="8">
        <v>487</v>
      </c>
      <c r="AG181" s="9">
        <v>120</v>
      </c>
      <c r="AH181" s="5">
        <f t="shared" si="29"/>
        <v>16400</v>
      </c>
      <c r="AI181" s="5">
        <f t="shared" si="30"/>
        <v>11201200</v>
      </c>
      <c r="AL181" s="130" t="s">
        <v>1113</v>
      </c>
      <c r="AM181" s="127" t="s">
        <v>855</v>
      </c>
      <c r="AN181" s="127" t="s">
        <v>760</v>
      </c>
      <c r="AO181" s="127" t="s">
        <v>791</v>
      </c>
      <c r="AP181" s="127" t="s">
        <v>571</v>
      </c>
      <c r="AQ181" s="127" t="s">
        <v>978</v>
      </c>
      <c r="AR181" s="127" t="s">
        <v>634</v>
      </c>
      <c r="AS181" s="127" t="s">
        <v>917</v>
      </c>
      <c r="AT181" s="127" t="s">
        <v>175</v>
      </c>
      <c r="AU181" s="128" t="s">
        <v>333</v>
      </c>
      <c r="AV181" s="127" t="s">
        <v>238</v>
      </c>
      <c r="AW181" s="127" t="s">
        <v>270</v>
      </c>
      <c r="AX181" s="127" t="s">
        <v>656</v>
      </c>
      <c r="AY181" s="127" t="s">
        <v>460</v>
      </c>
      <c r="AZ181" s="127" t="s">
        <v>115</v>
      </c>
      <c r="BA181" s="127" t="s">
        <v>396</v>
      </c>
      <c r="BB181" s="127" t="s">
        <v>831</v>
      </c>
      <c r="BC181" s="127" t="s">
        <v>674</v>
      </c>
      <c r="BD181" s="128" t="s">
        <v>1015</v>
      </c>
      <c r="BE181" s="127" t="s">
        <v>736</v>
      </c>
      <c r="BF181" s="128" t="s">
        <v>921</v>
      </c>
      <c r="BG181" s="127" t="s">
        <v>547</v>
      </c>
      <c r="BH181" s="127" t="s">
        <v>893</v>
      </c>
      <c r="BI181" s="127" t="s">
        <v>611</v>
      </c>
      <c r="BJ181" s="127" t="s">
        <v>341</v>
      </c>
      <c r="BK181" s="127" t="s">
        <v>183</v>
      </c>
      <c r="BL181" s="127" t="s">
        <v>278</v>
      </c>
      <c r="BM181" s="128" t="s">
        <v>246</v>
      </c>
      <c r="BN181" s="127" t="s">
        <v>468</v>
      </c>
      <c r="BO181" s="128" t="s">
        <v>60</v>
      </c>
      <c r="BP181" s="127" t="s">
        <v>404</v>
      </c>
      <c r="BQ181" s="129" t="s">
        <v>122</v>
      </c>
      <c r="BS181" s="42"/>
      <c r="BT181" s="50" t="s">
        <v>785</v>
      </c>
      <c r="BU181" s="51" t="s">
        <v>1014</v>
      </c>
      <c r="BV181" s="52">
        <f>K3+(172*K5)</f>
        <v>173</v>
      </c>
      <c r="BW181" s="42"/>
    </row>
    <row r="182" spans="1:75" x14ac:dyDescent="0.2">
      <c r="A182" s="1">
        <v>6</v>
      </c>
      <c r="B182" s="7">
        <v>547</v>
      </c>
      <c r="C182" s="8">
        <v>948</v>
      </c>
      <c r="D182" s="8">
        <v>386</v>
      </c>
      <c r="E182" s="8">
        <v>17</v>
      </c>
      <c r="F182" s="8">
        <v>317</v>
      </c>
      <c r="G182" s="97">
        <v>174</v>
      </c>
      <c r="H182" s="12">
        <v>672</v>
      </c>
      <c r="I182" s="8">
        <v>783</v>
      </c>
      <c r="J182" s="8">
        <v>921</v>
      </c>
      <c r="K182" s="8">
        <v>522</v>
      </c>
      <c r="L182" s="8">
        <v>60</v>
      </c>
      <c r="M182" s="8">
        <v>427</v>
      </c>
      <c r="N182" s="8">
        <v>135</v>
      </c>
      <c r="O182" s="8">
        <v>280</v>
      </c>
      <c r="P182" s="8">
        <v>806</v>
      </c>
      <c r="Q182" s="8">
        <v>693</v>
      </c>
      <c r="R182" s="8">
        <v>325</v>
      </c>
      <c r="S182" s="8">
        <v>214</v>
      </c>
      <c r="T182" s="8">
        <v>744</v>
      </c>
      <c r="U182" s="8">
        <v>887</v>
      </c>
      <c r="V182" s="8">
        <v>603</v>
      </c>
      <c r="W182" s="8">
        <v>972</v>
      </c>
      <c r="X182" s="8">
        <v>506</v>
      </c>
      <c r="Y182" s="8">
        <v>105</v>
      </c>
      <c r="Z182" s="8">
        <v>255</v>
      </c>
      <c r="AA182" s="8">
        <v>368</v>
      </c>
      <c r="AB182" s="8">
        <v>862</v>
      </c>
      <c r="AC182" s="8">
        <v>717</v>
      </c>
      <c r="AD182" s="8">
        <v>993</v>
      </c>
      <c r="AE182" s="8">
        <v>626</v>
      </c>
      <c r="AF182" s="8">
        <v>68</v>
      </c>
      <c r="AG182" s="9">
        <v>467</v>
      </c>
      <c r="AH182" s="5">
        <f t="shared" si="29"/>
        <v>16400</v>
      </c>
      <c r="AI182" s="5">
        <f t="shared" si="30"/>
        <v>11201200</v>
      </c>
      <c r="AL182" s="126" t="s">
        <v>687</v>
      </c>
      <c r="AM182" s="128" t="s">
        <v>844</v>
      </c>
      <c r="AN182" s="127" t="s">
        <v>749</v>
      </c>
      <c r="AO182" s="127" t="s">
        <v>780</v>
      </c>
      <c r="AP182" s="127" t="s">
        <v>560</v>
      </c>
      <c r="AQ182" s="127" t="s">
        <v>967</v>
      </c>
      <c r="AR182" s="127" t="s">
        <v>623</v>
      </c>
      <c r="AS182" s="127" t="s">
        <v>906</v>
      </c>
      <c r="AT182" s="128" t="s">
        <v>1140</v>
      </c>
      <c r="AU182" s="127" t="s">
        <v>328</v>
      </c>
      <c r="AV182" s="127" t="s">
        <v>907</v>
      </c>
      <c r="AW182" s="127" t="s">
        <v>265</v>
      </c>
      <c r="AX182" s="127" t="s">
        <v>47</v>
      </c>
      <c r="AY182" s="127" t="s">
        <v>455</v>
      </c>
      <c r="AZ182" s="127" t="s">
        <v>110</v>
      </c>
      <c r="BA182" s="127" t="s">
        <v>391</v>
      </c>
      <c r="BB182" s="127" t="s">
        <v>836</v>
      </c>
      <c r="BC182" s="127" t="s">
        <v>679</v>
      </c>
      <c r="BD182" s="127" t="s">
        <v>772</v>
      </c>
      <c r="BE182" s="128" t="s">
        <v>741</v>
      </c>
      <c r="BF182" s="127" t="s">
        <v>959</v>
      </c>
      <c r="BG182" s="128" t="s">
        <v>552</v>
      </c>
      <c r="BH182" s="127" t="s">
        <v>898</v>
      </c>
      <c r="BI182" s="127" t="s">
        <v>615</v>
      </c>
      <c r="BJ182" s="127" t="s">
        <v>352</v>
      </c>
      <c r="BK182" s="127" t="s">
        <v>194</v>
      </c>
      <c r="BL182" s="128" t="s">
        <v>288</v>
      </c>
      <c r="BM182" s="127" t="s">
        <v>257</v>
      </c>
      <c r="BN182" s="128" t="s">
        <v>477</v>
      </c>
      <c r="BO182" s="127" t="s">
        <v>71</v>
      </c>
      <c r="BP182" s="127" t="s">
        <v>415</v>
      </c>
      <c r="BQ182" s="129" t="s">
        <v>133</v>
      </c>
      <c r="BS182" s="42"/>
      <c r="BT182" s="50" t="s">
        <v>967</v>
      </c>
      <c r="BU182" s="51" t="s">
        <v>1014</v>
      </c>
      <c r="BV182" s="52">
        <f>K3+(173*K5)</f>
        <v>174</v>
      </c>
      <c r="BW182" s="42"/>
    </row>
    <row r="183" spans="1:75" x14ac:dyDescent="0.2">
      <c r="A183" s="1">
        <v>7</v>
      </c>
      <c r="B183" s="7">
        <v>127</v>
      </c>
      <c r="C183" s="8">
        <v>496</v>
      </c>
      <c r="D183" s="8">
        <v>990</v>
      </c>
      <c r="E183" s="8">
        <v>589</v>
      </c>
      <c r="F183" s="8">
        <v>865</v>
      </c>
      <c r="G183" s="12">
        <v>754</v>
      </c>
      <c r="H183" s="97">
        <v>196</v>
      </c>
      <c r="I183" s="8">
        <v>339</v>
      </c>
      <c r="J183" s="8">
        <v>453</v>
      </c>
      <c r="K183" s="8">
        <v>86</v>
      </c>
      <c r="L183" s="8">
        <v>616</v>
      </c>
      <c r="M183" s="8">
        <v>1015</v>
      </c>
      <c r="N183" s="8">
        <v>731</v>
      </c>
      <c r="O183" s="8">
        <v>844</v>
      </c>
      <c r="P183" s="8">
        <v>378</v>
      </c>
      <c r="Q183" s="8">
        <v>233</v>
      </c>
      <c r="R183" s="8">
        <v>793</v>
      </c>
      <c r="S183" s="8">
        <v>650</v>
      </c>
      <c r="T183" s="8">
        <v>188</v>
      </c>
      <c r="U183" s="8">
        <v>299</v>
      </c>
      <c r="V183" s="8">
        <v>7</v>
      </c>
      <c r="W183" s="8">
        <v>408</v>
      </c>
      <c r="X183" s="8">
        <v>934</v>
      </c>
      <c r="Y183" s="8">
        <v>565</v>
      </c>
      <c r="Z183" s="8">
        <v>675</v>
      </c>
      <c r="AA183" s="8">
        <v>820</v>
      </c>
      <c r="AB183" s="8">
        <v>258</v>
      </c>
      <c r="AC183" s="8">
        <v>145</v>
      </c>
      <c r="AD183" s="8">
        <v>445</v>
      </c>
      <c r="AE183" s="8">
        <v>46</v>
      </c>
      <c r="AF183" s="8">
        <v>544</v>
      </c>
      <c r="AG183" s="9">
        <v>911</v>
      </c>
      <c r="AH183" s="5">
        <f t="shared" si="29"/>
        <v>16400</v>
      </c>
      <c r="AI183" s="5">
        <f t="shared" si="30"/>
        <v>11201200</v>
      </c>
      <c r="AJ183" s="2">
        <f t="shared" si="28"/>
        <v>8606720000</v>
      </c>
      <c r="AL183" s="126" t="s">
        <v>700</v>
      </c>
      <c r="AM183" s="127" t="s">
        <v>857</v>
      </c>
      <c r="AN183" s="128" t="s">
        <v>762</v>
      </c>
      <c r="AO183" s="127" t="s">
        <v>793</v>
      </c>
      <c r="AP183" s="128" t="s">
        <v>573</v>
      </c>
      <c r="AQ183" s="127" t="s">
        <v>980</v>
      </c>
      <c r="AR183" s="127" t="s">
        <v>636</v>
      </c>
      <c r="AS183" s="127" t="s">
        <v>919</v>
      </c>
      <c r="AT183" s="127" t="s">
        <v>173</v>
      </c>
      <c r="AU183" s="127" t="s">
        <v>331</v>
      </c>
      <c r="AV183" s="127" t="s">
        <v>236</v>
      </c>
      <c r="AW183" s="128" t="s">
        <v>268</v>
      </c>
      <c r="AX183" s="127" t="s">
        <v>50</v>
      </c>
      <c r="AY183" s="128" t="s">
        <v>458</v>
      </c>
      <c r="AZ183" s="127" t="s">
        <v>113</v>
      </c>
      <c r="BA183" s="127" t="s">
        <v>394</v>
      </c>
      <c r="BB183" s="127" t="s">
        <v>833</v>
      </c>
      <c r="BC183" s="127" t="s">
        <v>676</v>
      </c>
      <c r="BD183" s="127" t="s">
        <v>769</v>
      </c>
      <c r="BE183" s="127" t="s">
        <v>738</v>
      </c>
      <c r="BF183" s="127" t="s">
        <v>956</v>
      </c>
      <c r="BG183" s="127" t="s">
        <v>549</v>
      </c>
      <c r="BH183" s="128" t="s">
        <v>895</v>
      </c>
      <c r="BI183" s="127" t="s">
        <v>613</v>
      </c>
      <c r="BJ183" s="127" t="s">
        <v>339</v>
      </c>
      <c r="BK183" s="127" t="s">
        <v>181</v>
      </c>
      <c r="BL183" s="127" t="s">
        <v>276</v>
      </c>
      <c r="BM183" s="127" t="s">
        <v>244</v>
      </c>
      <c r="BN183" s="127" t="s">
        <v>466</v>
      </c>
      <c r="BO183" s="127" t="s">
        <v>58</v>
      </c>
      <c r="BP183" s="127" t="s">
        <v>402</v>
      </c>
      <c r="BQ183" s="131" t="s">
        <v>1139</v>
      </c>
      <c r="BS183" s="42"/>
      <c r="BT183" s="50" t="s">
        <v>614</v>
      </c>
      <c r="BU183" s="51" t="s">
        <v>1014</v>
      </c>
      <c r="BV183" s="52">
        <f>K3+(174*K5)</f>
        <v>175</v>
      </c>
      <c r="BW183" s="42"/>
    </row>
    <row r="184" spans="1:75" x14ac:dyDescent="0.2">
      <c r="A184" s="1">
        <v>8</v>
      </c>
      <c r="B184" s="7">
        <v>476</v>
      </c>
      <c r="C184" s="8">
        <v>75</v>
      </c>
      <c r="D184" s="8">
        <v>633</v>
      </c>
      <c r="E184" s="8">
        <v>1002</v>
      </c>
      <c r="F184" s="12">
        <v>710</v>
      </c>
      <c r="G184" s="8">
        <v>853</v>
      </c>
      <c r="H184" s="8">
        <v>359</v>
      </c>
      <c r="I184" s="97">
        <v>248</v>
      </c>
      <c r="J184" s="8">
        <v>98</v>
      </c>
      <c r="K184" s="8">
        <v>497</v>
      </c>
      <c r="L184" s="8">
        <v>963</v>
      </c>
      <c r="M184" s="8">
        <v>596</v>
      </c>
      <c r="N184" s="8">
        <v>896</v>
      </c>
      <c r="O184" s="8">
        <v>751</v>
      </c>
      <c r="P184" s="8">
        <v>221</v>
      </c>
      <c r="Q184" s="8">
        <v>334</v>
      </c>
      <c r="R184" s="8">
        <v>702</v>
      </c>
      <c r="S184" s="8">
        <v>813</v>
      </c>
      <c r="T184" s="8">
        <v>287</v>
      </c>
      <c r="U184" s="8">
        <v>144</v>
      </c>
      <c r="V184" s="8">
        <v>420</v>
      </c>
      <c r="W184" s="8">
        <v>51</v>
      </c>
      <c r="X184" s="8">
        <v>513</v>
      </c>
      <c r="Y184" s="8">
        <v>914</v>
      </c>
      <c r="Z184" s="8">
        <v>776</v>
      </c>
      <c r="AA184" s="8">
        <v>663</v>
      </c>
      <c r="AB184" s="8">
        <v>165</v>
      </c>
      <c r="AC184" s="8">
        <v>310</v>
      </c>
      <c r="AD184" s="8">
        <v>26</v>
      </c>
      <c r="AE184" s="8">
        <v>393</v>
      </c>
      <c r="AF184" s="8">
        <v>955</v>
      </c>
      <c r="AG184" s="9">
        <v>556</v>
      </c>
      <c r="AH184" s="5">
        <f t="shared" si="29"/>
        <v>16400</v>
      </c>
      <c r="AI184" s="5">
        <f t="shared" si="30"/>
        <v>11201200</v>
      </c>
      <c r="AJ184" s="2">
        <f t="shared" si="28"/>
        <v>8606720000</v>
      </c>
      <c r="AL184" s="126" t="s">
        <v>685</v>
      </c>
      <c r="AM184" s="127" t="s">
        <v>842</v>
      </c>
      <c r="AN184" s="127" t="s">
        <v>747</v>
      </c>
      <c r="AO184" s="128" t="s">
        <v>778</v>
      </c>
      <c r="AP184" s="127" t="s">
        <v>558</v>
      </c>
      <c r="AQ184" s="128" t="s">
        <v>965</v>
      </c>
      <c r="AR184" s="127" t="s">
        <v>621</v>
      </c>
      <c r="AS184" s="127" t="s">
        <v>904</v>
      </c>
      <c r="AT184" s="127" t="s">
        <v>4</v>
      </c>
      <c r="AU184" s="127" t="s">
        <v>330</v>
      </c>
      <c r="AV184" s="128" t="s">
        <v>235</v>
      </c>
      <c r="AW184" s="127" t="s">
        <v>267</v>
      </c>
      <c r="AX184" s="128" t="s">
        <v>49</v>
      </c>
      <c r="AY184" s="127" t="s">
        <v>457</v>
      </c>
      <c r="AZ184" s="127" t="s">
        <v>112</v>
      </c>
      <c r="BA184" s="127" t="s">
        <v>393</v>
      </c>
      <c r="BB184" s="127" t="s">
        <v>834</v>
      </c>
      <c r="BC184" s="127" t="s">
        <v>677</v>
      </c>
      <c r="BD184" s="127" t="s">
        <v>770</v>
      </c>
      <c r="BE184" s="127" t="s">
        <v>739</v>
      </c>
      <c r="BF184" s="127" t="s">
        <v>957</v>
      </c>
      <c r="BG184" s="127" t="s">
        <v>550</v>
      </c>
      <c r="BH184" s="127" t="s">
        <v>896</v>
      </c>
      <c r="BI184" s="128" t="s">
        <v>1125</v>
      </c>
      <c r="BJ184" s="127" t="s">
        <v>354</v>
      </c>
      <c r="BK184" s="127" t="s">
        <v>196</v>
      </c>
      <c r="BL184" s="127" t="s">
        <v>290</v>
      </c>
      <c r="BM184" s="127" t="s">
        <v>259</v>
      </c>
      <c r="BN184" s="127" t="s">
        <v>479</v>
      </c>
      <c r="BO184" s="127" t="s">
        <v>73</v>
      </c>
      <c r="BP184" s="128" t="s">
        <v>417</v>
      </c>
      <c r="BQ184" s="129" t="s">
        <v>135</v>
      </c>
      <c r="BS184" s="42"/>
      <c r="BT184" s="50" t="s">
        <v>681</v>
      </c>
      <c r="BU184" s="51" t="s">
        <v>1014</v>
      </c>
      <c r="BV184" s="52">
        <f>K3+(175*K5)</f>
        <v>176</v>
      </c>
      <c r="BW184" s="42"/>
    </row>
    <row r="185" spans="1:75" x14ac:dyDescent="0.2">
      <c r="A185" s="1">
        <v>9</v>
      </c>
      <c r="B185" s="7">
        <v>178</v>
      </c>
      <c r="C185" s="8">
        <v>289</v>
      </c>
      <c r="D185" s="8">
        <v>787</v>
      </c>
      <c r="E185" s="8">
        <v>644</v>
      </c>
      <c r="F185" s="8">
        <v>944</v>
      </c>
      <c r="G185" s="8">
        <v>575</v>
      </c>
      <c r="H185" s="8">
        <v>13</v>
      </c>
      <c r="I185" s="8">
        <v>414</v>
      </c>
      <c r="J185" s="97">
        <v>268</v>
      </c>
      <c r="K185" s="8">
        <v>155</v>
      </c>
      <c r="L185" s="8">
        <v>681</v>
      </c>
      <c r="M185" s="12">
        <v>826</v>
      </c>
      <c r="N185" s="8">
        <v>534</v>
      </c>
      <c r="O185" s="8">
        <v>901</v>
      </c>
      <c r="P185" s="8">
        <v>439</v>
      </c>
      <c r="Q185" s="8">
        <v>40</v>
      </c>
      <c r="R185" s="8">
        <v>984</v>
      </c>
      <c r="S185" s="8">
        <v>583</v>
      </c>
      <c r="T185" s="8">
        <v>117</v>
      </c>
      <c r="U185" s="8">
        <v>486</v>
      </c>
      <c r="V185" s="8">
        <v>202</v>
      </c>
      <c r="W185" s="8">
        <v>345</v>
      </c>
      <c r="X185" s="8">
        <v>875</v>
      </c>
      <c r="Y185" s="8">
        <v>764</v>
      </c>
      <c r="Z185" s="8">
        <v>622</v>
      </c>
      <c r="AA185" s="8">
        <v>1021</v>
      </c>
      <c r="AB185" s="8">
        <v>463</v>
      </c>
      <c r="AC185" s="8">
        <v>96</v>
      </c>
      <c r="AD185" s="8">
        <v>372</v>
      </c>
      <c r="AE185" s="8">
        <v>227</v>
      </c>
      <c r="AF185" s="8">
        <v>721</v>
      </c>
      <c r="AG185" s="9">
        <v>834</v>
      </c>
      <c r="AH185" s="5">
        <f t="shared" si="29"/>
        <v>16400</v>
      </c>
      <c r="AI185" s="5">
        <f t="shared" si="30"/>
        <v>11201200</v>
      </c>
      <c r="AL185" s="126" t="s">
        <v>121</v>
      </c>
      <c r="AM185" s="127" t="s">
        <v>403</v>
      </c>
      <c r="AN185" s="127" t="s">
        <v>59</v>
      </c>
      <c r="AO185" s="127" t="s">
        <v>467</v>
      </c>
      <c r="AP185" s="128" t="s">
        <v>245</v>
      </c>
      <c r="AQ185" s="127" t="s">
        <v>277</v>
      </c>
      <c r="AR185" s="127" t="s">
        <v>182</v>
      </c>
      <c r="AS185" s="127" t="s">
        <v>340</v>
      </c>
      <c r="AT185" s="127" t="s">
        <v>612</v>
      </c>
      <c r="AU185" s="127" t="s">
        <v>894</v>
      </c>
      <c r="AV185" s="127" t="s">
        <v>548</v>
      </c>
      <c r="AW185" s="127" t="s">
        <v>955</v>
      </c>
      <c r="AX185" s="127" t="s">
        <v>737</v>
      </c>
      <c r="AY185" s="128" t="s">
        <v>1109</v>
      </c>
      <c r="AZ185" s="127" t="s">
        <v>675</v>
      </c>
      <c r="BA185" s="127" t="s">
        <v>832</v>
      </c>
      <c r="BB185" s="128" t="s">
        <v>395</v>
      </c>
      <c r="BC185" s="127" t="s">
        <v>114</v>
      </c>
      <c r="BD185" s="127" t="s">
        <v>459</v>
      </c>
      <c r="BE185" s="127" t="s">
        <v>51</v>
      </c>
      <c r="BF185" s="127" t="s">
        <v>269</v>
      </c>
      <c r="BG185" s="127" t="s">
        <v>237</v>
      </c>
      <c r="BH185" s="128" t="s">
        <v>332</v>
      </c>
      <c r="BI185" s="127" t="s">
        <v>174</v>
      </c>
      <c r="BJ185" s="127" t="s">
        <v>918</v>
      </c>
      <c r="BK185" s="128" t="s">
        <v>635</v>
      </c>
      <c r="BL185" s="127" t="s">
        <v>979</v>
      </c>
      <c r="BM185" s="127" t="s">
        <v>572</v>
      </c>
      <c r="BN185" s="127" t="s">
        <v>792</v>
      </c>
      <c r="BO185" s="127" t="s">
        <v>761</v>
      </c>
      <c r="BP185" s="127" t="s">
        <v>856</v>
      </c>
      <c r="BQ185" s="131" t="s">
        <v>699</v>
      </c>
      <c r="BS185" s="42"/>
      <c r="BT185" s="50" t="s">
        <v>185</v>
      </c>
      <c r="BU185" s="51" t="s">
        <v>1014</v>
      </c>
      <c r="BV185" s="52">
        <f>K3+(176*K5)</f>
        <v>177</v>
      </c>
      <c r="BW185" s="42"/>
    </row>
    <row r="186" spans="1:75" x14ac:dyDescent="0.2">
      <c r="A186" s="1">
        <v>10</v>
      </c>
      <c r="B186" s="7">
        <v>277</v>
      </c>
      <c r="C186" s="8">
        <v>134</v>
      </c>
      <c r="D186" s="8">
        <v>696</v>
      </c>
      <c r="E186" s="8">
        <v>807</v>
      </c>
      <c r="F186" s="8">
        <v>523</v>
      </c>
      <c r="G186" s="8">
        <v>924</v>
      </c>
      <c r="H186" s="8">
        <v>426</v>
      </c>
      <c r="I186" s="8">
        <v>57</v>
      </c>
      <c r="J186" s="8">
        <v>175</v>
      </c>
      <c r="K186" s="97">
        <v>320</v>
      </c>
      <c r="L186" s="12">
        <v>782</v>
      </c>
      <c r="M186" s="8">
        <v>669</v>
      </c>
      <c r="N186" s="8">
        <v>945</v>
      </c>
      <c r="O186" s="8">
        <v>546</v>
      </c>
      <c r="P186" s="8">
        <v>20</v>
      </c>
      <c r="Q186" s="8">
        <v>387</v>
      </c>
      <c r="R186" s="8">
        <v>627</v>
      </c>
      <c r="S186" s="8">
        <v>996</v>
      </c>
      <c r="T186" s="8">
        <v>466</v>
      </c>
      <c r="U186" s="8">
        <v>65</v>
      </c>
      <c r="V186" s="8">
        <v>365</v>
      </c>
      <c r="W186" s="8">
        <v>254</v>
      </c>
      <c r="X186" s="8">
        <v>720</v>
      </c>
      <c r="Y186" s="8">
        <v>863</v>
      </c>
      <c r="Z186" s="8">
        <v>969</v>
      </c>
      <c r="AA186" s="8">
        <v>602</v>
      </c>
      <c r="AB186" s="8">
        <v>108</v>
      </c>
      <c r="AC186" s="8">
        <v>507</v>
      </c>
      <c r="AD186" s="8">
        <v>215</v>
      </c>
      <c r="AE186" s="8">
        <v>328</v>
      </c>
      <c r="AF186" s="8">
        <v>886</v>
      </c>
      <c r="AG186" s="9">
        <v>741</v>
      </c>
      <c r="AH186" s="5">
        <f t="shared" si="29"/>
        <v>16400</v>
      </c>
      <c r="AI186" s="5">
        <f t="shared" si="30"/>
        <v>11201200</v>
      </c>
      <c r="AL186" s="126" t="s">
        <v>134</v>
      </c>
      <c r="AM186" s="127" t="s">
        <v>416</v>
      </c>
      <c r="AN186" s="127" t="s">
        <v>72</v>
      </c>
      <c r="AO186" s="127" t="s">
        <v>478</v>
      </c>
      <c r="AP186" s="127" t="s">
        <v>258</v>
      </c>
      <c r="AQ186" s="128" t="s">
        <v>1124</v>
      </c>
      <c r="AR186" s="127" t="s">
        <v>195</v>
      </c>
      <c r="AS186" s="127" t="s">
        <v>353</v>
      </c>
      <c r="AT186" s="127" t="s">
        <v>614</v>
      </c>
      <c r="AU186" s="127" t="s">
        <v>897</v>
      </c>
      <c r="AV186" s="127" t="s">
        <v>551</v>
      </c>
      <c r="AW186" s="127" t="s">
        <v>958</v>
      </c>
      <c r="AX186" s="128" t="s">
        <v>740</v>
      </c>
      <c r="AY186" s="127" t="s">
        <v>771</v>
      </c>
      <c r="AZ186" s="127" t="s">
        <v>678</v>
      </c>
      <c r="BA186" s="127" t="s">
        <v>835</v>
      </c>
      <c r="BB186" s="127" t="s">
        <v>392</v>
      </c>
      <c r="BC186" s="128" t="s">
        <v>111</v>
      </c>
      <c r="BD186" s="127" t="s">
        <v>456</v>
      </c>
      <c r="BE186" s="127" t="s">
        <v>48</v>
      </c>
      <c r="BF186" s="127" t="s">
        <v>266</v>
      </c>
      <c r="BG186" s="127" t="s">
        <v>234</v>
      </c>
      <c r="BH186" s="127" t="s">
        <v>329</v>
      </c>
      <c r="BI186" s="128" t="s">
        <v>172</v>
      </c>
      <c r="BJ186" s="128" t="s">
        <v>905</v>
      </c>
      <c r="BK186" s="127" t="s">
        <v>622</v>
      </c>
      <c r="BL186" s="127" t="s">
        <v>966</v>
      </c>
      <c r="BM186" s="127" t="s">
        <v>559</v>
      </c>
      <c r="BN186" s="127" t="s">
        <v>779</v>
      </c>
      <c r="BO186" s="127" t="s">
        <v>748</v>
      </c>
      <c r="BP186" s="128" t="s">
        <v>843</v>
      </c>
      <c r="BQ186" s="129" t="s">
        <v>686</v>
      </c>
      <c r="BS186" s="42"/>
      <c r="BT186" s="50" t="s">
        <v>121</v>
      </c>
      <c r="BU186" s="51" t="s">
        <v>1014</v>
      </c>
      <c r="BV186" s="52">
        <f>K3+(177*K5)</f>
        <v>178</v>
      </c>
      <c r="BW186" s="42"/>
    </row>
    <row r="187" spans="1:75" x14ac:dyDescent="0.2">
      <c r="A187" s="1">
        <v>11</v>
      </c>
      <c r="B187" s="7">
        <v>841</v>
      </c>
      <c r="C187" s="8">
        <v>730</v>
      </c>
      <c r="D187" s="8">
        <v>236</v>
      </c>
      <c r="E187" s="8">
        <v>379</v>
      </c>
      <c r="F187" s="8">
        <v>87</v>
      </c>
      <c r="G187" s="8">
        <v>456</v>
      </c>
      <c r="H187" s="8">
        <v>1014</v>
      </c>
      <c r="I187" s="8">
        <v>613</v>
      </c>
      <c r="J187" s="8">
        <v>755</v>
      </c>
      <c r="K187" s="12">
        <v>868</v>
      </c>
      <c r="L187" s="97">
        <v>338</v>
      </c>
      <c r="M187" s="8">
        <v>193</v>
      </c>
      <c r="N187" s="8">
        <v>493</v>
      </c>
      <c r="O187" s="8">
        <v>126</v>
      </c>
      <c r="P187" s="8">
        <v>592</v>
      </c>
      <c r="Q187" s="8">
        <v>991</v>
      </c>
      <c r="R187" s="8">
        <v>47</v>
      </c>
      <c r="S187" s="8">
        <v>448</v>
      </c>
      <c r="T187" s="8">
        <v>910</v>
      </c>
      <c r="U187" s="8">
        <v>541</v>
      </c>
      <c r="V187" s="8">
        <v>817</v>
      </c>
      <c r="W187" s="8">
        <v>674</v>
      </c>
      <c r="X187" s="8">
        <v>148</v>
      </c>
      <c r="Y187" s="8">
        <v>259</v>
      </c>
      <c r="Z187" s="8">
        <v>405</v>
      </c>
      <c r="AA187" s="8">
        <v>6</v>
      </c>
      <c r="AB187" s="8">
        <v>568</v>
      </c>
      <c r="AC187" s="8">
        <v>935</v>
      </c>
      <c r="AD187" s="8">
        <v>651</v>
      </c>
      <c r="AE187" s="8">
        <v>796</v>
      </c>
      <c r="AF187" s="8">
        <v>298</v>
      </c>
      <c r="AG187" s="9">
        <v>185</v>
      </c>
      <c r="AH187" s="5">
        <f t="shared" si="29"/>
        <v>16400</v>
      </c>
      <c r="AI187" s="5">
        <f t="shared" si="30"/>
        <v>11201200</v>
      </c>
      <c r="AJ187" s="2">
        <f t="shared" si="28"/>
        <v>8606720000</v>
      </c>
      <c r="AL187" s="130" t="s">
        <v>123</v>
      </c>
      <c r="AM187" s="127" t="s">
        <v>405</v>
      </c>
      <c r="AN187" s="127" t="s">
        <v>61</v>
      </c>
      <c r="AO187" s="127" t="s">
        <v>469</v>
      </c>
      <c r="AP187" s="127" t="s">
        <v>247</v>
      </c>
      <c r="AQ187" s="127" t="s">
        <v>279</v>
      </c>
      <c r="AR187" s="128" t="s">
        <v>184</v>
      </c>
      <c r="AS187" s="127" t="s">
        <v>342</v>
      </c>
      <c r="AT187" s="127" t="s">
        <v>610</v>
      </c>
      <c r="AU187" s="128" t="s">
        <v>892</v>
      </c>
      <c r="AV187" s="127" t="s">
        <v>546</v>
      </c>
      <c r="AW187" s="127" t="s">
        <v>954</v>
      </c>
      <c r="AX187" s="127" t="s">
        <v>735</v>
      </c>
      <c r="AY187" s="127" t="s">
        <v>767</v>
      </c>
      <c r="AZ187" s="127" t="s">
        <v>673</v>
      </c>
      <c r="BA187" s="128" t="s">
        <v>830</v>
      </c>
      <c r="BB187" s="127" t="s">
        <v>397</v>
      </c>
      <c r="BC187" s="127" t="s">
        <v>116</v>
      </c>
      <c r="BD187" s="128" t="s">
        <v>1130</v>
      </c>
      <c r="BE187" s="127" t="s">
        <v>53</v>
      </c>
      <c r="BF187" s="127" t="s">
        <v>271</v>
      </c>
      <c r="BG187" s="127" t="s">
        <v>239</v>
      </c>
      <c r="BH187" s="127" t="s">
        <v>334</v>
      </c>
      <c r="BI187" s="127" t="s">
        <v>176</v>
      </c>
      <c r="BJ187" s="127" t="s">
        <v>916</v>
      </c>
      <c r="BK187" s="127" t="s">
        <v>633</v>
      </c>
      <c r="BL187" s="127" t="s">
        <v>977</v>
      </c>
      <c r="BM187" s="128" t="s">
        <v>570</v>
      </c>
      <c r="BN187" s="127" t="s">
        <v>790</v>
      </c>
      <c r="BO187" s="127" t="s">
        <v>759</v>
      </c>
      <c r="BP187" s="127" t="s">
        <v>854</v>
      </c>
      <c r="BQ187" s="129" t="s">
        <v>697</v>
      </c>
      <c r="BS187" s="42"/>
      <c r="BT187" s="50" t="s">
        <v>460</v>
      </c>
      <c r="BU187" s="51" t="s">
        <v>1014</v>
      </c>
      <c r="BV187" s="52">
        <f>K3+(178*K5)</f>
        <v>179</v>
      </c>
      <c r="BW187" s="42"/>
    </row>
    <row r="188" spans="1:75" x14ac:dyDescent="0.2">
      <c r="A188" s="1">
        <v>12</v>
      </c>
      <c r="B188" s="7">
        <v>750</v>
      </c>
      <c r="C188" s="8">
        <v>893</v>
      </c>
      <c r="D188" s="8">
        <v>335</v>
      </c>
      <c r="E188" s="8">
        <v>224</v>
      </c>
      <c r="F188" s="8">
        <v>500</v>
      </c>
      <c r="G188" s="8">
        <v>99</v>
      </c>
      <c r="H188" s="8">
        <v>593</v>
      </c>
      <c r="I188" s="8">
        <v>962</v>
      </c>
      <c r="J188" s="12">
        <v>856</v>
      </c>
      <c r="K188" s="8">
        <v>711</v>
      </c>
      <c r="L188" s="8">
        <v>245</v>
      </c>
      <c r="M188" s="97">
        <v>358</v>
      </c>
      <c r="N188" s="8">
        <v>74</v>
      </c>
      <c r="O188" s="8">
        <v>473</v>
      </c>
      <c r="P188" s="8">
        <v>1003</v>
      </c>
      <c r="Q188" s="8">
        <v>636</v>
      </c>
      <c r="R188" s="8">
        <v>396</v>
      </c>
      <c r="S188" s="8">
        <v>27</v>
      </c>
      <c r="T188" s="8">
        <v>553</v>
      </c>
      <c r="U188" s="8">
        <v>954</v>
      </c>
      <c r="V188" s="8">
        <v>662</v>
      </c>
      <c r="W188" s="8">
        <v>773</v>
      </c>
      <c r="X188" s="8">
        <v>311</v>
      </c>
      <c r="Y188" s="8">
        <v>168</v>
      </c>
      <c r="Z188" s="8">
        <v>50</v>
      </c>
      <c r="AA188" s="8">
        <v>417</v>
      </c>
      <c r="AB188" s="8">
        <v>915</v>
      </c>
      <c r="AC188" s="8">
        <v>516</v>
      </c>
      <c r="AD188" s="8">
        <v>816</v>
      </c>
      <c r="AE188" s="8">
        <v>703</v>
      </c>
      <c r="AF188" s="8">
        <v>141</v>
      </c>
      <c r="AG188" s="9">
        <v>286</v>
      </c>
      <c r="AH188" s="5">
        <f t="shared" si="29"/>
        <v>16400</v>
      </c>
      <c r="AI188" s="5">
        <f t="shared" si="30"/>
        <v>11201200</v>
      </c>
      <c r="AJ188" s="2">
        <f t="shared" si="28"/>
        <v>8606720000</v>
      </c>
      <c r="AL188" s="126" t="s">
        <v>132</v>
      </c>
      <c r="AM188" s="128" t="s">
        <v>414</v>
      </c>
      <c r="AN188" s="127" t="s">
        <v>70</v>
      </c>
      <c r="AO188" s="127" t="s">
        <v>476</v>
      </c>
      <c r="AP188" s="127" t="s">
        <v>256</v>
      </c>
      <c r="AQ188" s="127" t="s">
        <v>6</v>
      </c>
      <c r="AR188" s="127" t="s">
        <v>193</v>
      </c>
      <c r="AS188" s="128" t="s">
        <v>351</v>
      </c>
      <c r="AT188" s="128" t="s">
        <v>616</v>
      </c>
      <c r="AU188" s="127" t="s">
        <v>899</v>
      </c>
      <c r="AV188" s="127" t="s">
        <v>553</v>
      </c>
      <c r="AW188" s="127" t="s">
        <v>960</v>
      </c>
      <c r="AX188" s="127" t="s">
        <v>742</v>
      </c>
      <c r="AY188" s="127" t="s">
        <v>773</v>
      </c>
      <c r="AZ188" s="128" t="s">
        <v>680</v>
      </c>
      <c r="BA188" s="127" t="s">
        <v>837</v>
      </c>
      <c r="BB188" s="127" t="s">
        <v>390</v>
      </c>
      <c r="BC188" s="127" t="s">
        <v>109</v>
      </c>
      <c r="BD188" s="127" t="s">
        <v>454</v>
      </c>
      <c r="BE188" s="128" t="s">
        <v>139</v>
      </c>
      <c r="BF188" s="127" t="s">
        <v>264</v>
      </c>
      <c r="BG188" s="127" t="s">
        <v>232</v>
      </c>
      <c r="BH188" s="127" t="s">
        <v>327</v>
      </c>
      <c r="BI188" s="127" t="s">
        <v>170</v>
      </c>
      <c r="BJ188" s="127" t="s">
        <v>907</v>
      </c>
      <c r="BK188" s="127" t="s">
        <v>624</v>
      </c>
      <c r="BL188" s="128" t="s">
        <v>1118</v>
      </c>
      <c r="BM188" s="127" t="s">
        <v>561</v>
      </c>
      <c r="BN188" s="127" t="s">
        <v>781</v>
      </c>
      <c r="BO188" s="127" t="s">
        <v>750</v>
      </c>
      <c r="BP188" s="127" t="s">
        <v>845</v>
      </c>
      <c r="BQ188" s="129" t="s">
        <v>688</v>
      </c>
      <c r="BS188" s="42"/>
      <c r="BT188" s="50" t="s">
        <v>275</v>
      </c>
      <c r="BU188" s="51" t="s">
        <v>1014</v>
      </c>
      <c r="BV188" s="52">
        <f>K3+(179*K5)</f>
        <v>180</v>
      </c>
      <c r="BW188" s="42"/>
    </row>
    <row r="189" spans="1:75" x14ac:dyDescent="0.2">
      <c r="A189" s="1">
        <v>13</v>
      </c>
      <c r="B189" s="7">
        <v>819</v>
      </c>
      <c r="C189" s="8">
        <v>676</v>
      </c>
      <c r="D189" s="8">
        <v>146</v>
      </c>
      <c r="E189" s="8">
        <v>257</v>
      </c>
      <c r="F189" s="8">
        <v>45</v>
      </c>
      <c r="G189" s="8">
        <v>446</v>
      </c>
      <c r="H189" s="8">
        <v>912</v>
      </c>
      <c r="I189" s="8">
        <v>543</v>
      </c>
      <c r="J189" s="8">
        <v>649</v>
      </c>
      <c r="K189" s="8">
        <v>794</v>
      </c>
      <c r="L189" s="8">
        <v>300</v>
      </c>
      <c r="M189" s="8">
        <v>187</v>
      </c>
      <c r="N189" s="97">
        <v>407</v>
      </c>
      <c r="O189" s="8">
        <v>8</v>
      </c>
      <c r="P189" s="8">
        <v>566</v>
      </c>
      <c r="Q189" s="12">
        <v>933</v>
      </c>
      <c r="R189" s="8">
        <v>85</v>
      </c>
      <c r="S189" s="8">
        <v>454</v>
      </c>
      <c r="T189" s="8">
        <v>1016</v>
      </c>
      <c r="U189" s="8">
        <v>615</v>
      </c>
      <c r="V189" s="8">
        <v>843</v>
      </c>
      <c r="W189" s="8">
        <v>732</v>
      </c>
      <c r="X189" s="8">
        <v>234</v>
      </c>
      <c r="Y189" s="8">
        <v>377</v>
      </c>
      <c r="Z189" s="8">
        <v>495</v>
      </c>
      <c r="AA189" s="8">
        <v>128</v>
      </c>
      <c r="AB189" s="8">
        <v>590</v>
      </c>
      <c r="AC189" s="8">
        <v>989</v>
      </c>
      <c r="AD189" s="8">
        <v>753</v>
      </c>
      <c r="AE189" s="8">
        <v>866</v>
      </c>
      <c r="AF189" s="8">
        <v>340</v>
      </c>
      <c r="AG189" s="9">
        <v>195</v>
      </c>
      <c r="AH189" s="5">
        <f t="shared" si="29"/>
        <v>16400</v>
      </c>
      <c r="AI189" s="5">
        <f t="shared" si="30"/>
        <v>11201200</v>
      </c>
      <c r="AJ189" s="2">
        <f t="shared" si="28"/>
        <v>8606720000</v>
      </c>
      <c r="AL189" s="126" t="s">
        <v>125</v>
      </c>
      <c r="AM189" s="127" t="s">
        <v>407</v>
      </c>
      <c r="AN189" s="127" t="s">
        <v>63</v>
      </c>
      <c r="AO189" s="127" t="s">
        <v>471</v>
      </c>
      <c r="AP189" s="127" t="s">
        <v>249</v>
      </c>
      <c r="AQ189" s="127" t="s">
        <v>281</v>
      </c>
      <c r="AR189" s="128" t="s">
        <v>1137</v>
      </c>
      <c r="AS189" s="127" t="s">
        <v>344</v>
      </c>
      <c r="AT189" s="127" t="s">
        <v>608</v>
      </c>
      <c r="AU189" s="127" t="s">
        <v>890</v>
      </c>
      <c r="AV189" s="127" t="s">
        <v>544</v>
      </c>
      <c r="AW189" s="127" t="s">
        <v>953</v>
      </c>
      <c r="AX189" s="127" t="s">
        <v>733</v>
      </c>
      <c r="AY189" s="127" t="s">
        <v>765</v>
      </c>
      <c r="AZ189" s="127" t="s">
        <v>671</v>
      </c>
      <c r="BA189" s="128" t="s">
        <v>828</v>
      </c>
      <c r="BB189" s="127" t="s">
        <v>399</v>
      </c>
      <c r="BC189" s="127" t="s">
        <v>118</v>
      </c>
      <c r="BD189" s="128" t="s">
        <v>463</v>
      </c>
      <c r="BE189" s="127" t="s">
        <v>55</v>
      </c>
      <c r="BF189" s="128" t="s">
        <v>273</v>
      </c>
      <c r="BG189" s="127" t="s">
        <v>241</v>
      </c>
      <c r="BH189" s="127" t="s">
        <v>492</v>
      </c>
      <c r="BI189" s="127" t="s">
        <v>178</v>
      </c>
      <c r="BJ189" s="127" t="s">
        <v>914</v>
      </c>
      <c r="BK189" s="127" t="s">
        <v>631</v>
      </c>
      <c r="BL189" s="127" t="s">
        <v>975</v>
      </c>
      <c r="BM189" s="128" t="s">
        <v>568</v>
      </c>
      <c r="BN189" s="127" t="s">
        <v>788</v>
      </c>
      <c r="BO189" s="128" t="s">
        <v>757</v>
      </c>
      <c r="BP189" s="127" t="s">
        <v>852</v>
      </c>
      <c r="BQ189" s="129" t="s">
        <v>695</v>
      </c>
      <c r="BS189" s="42"/>
      <c r="BT189" s="50" t="s">
        <v>709</v>
      </c>
      <c r="BU189" s="51" t="s">
        <v>1014</v>
      </c>
      <c r="BV189" s="52">
        <f>K3+(180*K5)</f>
        <v>181</v>
      </c>
      <c r="BW189" s="42"/>
    </row>
    <row r="190" spans="1:75" x14ac:dyDescent="0.2">
      <c r="A190" s="1">
        <v>14</v>
      </c>
      <c r="B190" s="7">
        <v>664</v>
      </c>
      <c r="C190" s="8">
        <v>775</v>
      </c>
      <c r="D190" s="8">
        <v>309</v>
      </c>
      <c r="E190" s="8">
        <v>166</v>
      </c>
      <c r="F190" s="8">
        <v>394</v>
      </c>
      <c r="G190" s="8">
        <v>25</v>
      </c>
      <c r="H190" s="8">
        <v>555</v>
      </c>
      <c r="I190" s="8">
        <v>956</v>
      </c>
      <c r="J190" s="8">
        <v>814</v>
      </c>
      <c r="K190" s="8">
        <v>701</v>
      </c>
      <c r="L190" s="8">
        <v>143</v>
      </c>
      <c r="M190" s="8">
        <v>288</v>
      </c>
      <c r="N190" s="8">
        <v>52</v>
      </c>
      <c r="O190" s="97">
        <v>419</v>
      </c>
      <c r="P190" s="12">
        <v>913</v>
      </c>
      <c r="Q190" s="8">
        <v>514</v>
      </c>
      <c r="R190" s="8">
        <v>498</v>
      </c>
      <c r="S190" s="8">
        <v>97</v>
      </c>
      <c r="T190" s="8">
        <v>595</v>
      </c>
      <c r="U190" s="8">
        <v>964</v>
      </c>
      <c r="V190" s="8">
        <v>752</v>
      </c>
      <c r="W190" s="8">
        <v>895</v>
      </c>
      <c r="X190" s="8">
        <v>333</v>
      </c>
      <c r="Y190" s="8">
        <v>222</v>
      </c>
      <c r="Z190" s="8">
        <v>76</v>
      </c>
      <c r="AA190" s="8">
        <v>475</v>
      </c>
      <c r="AB190" s="8">
        <v>1001</v>
      </c>
      <c r="AC190" s="8">
        <v>634</v>
      </c>
      <c r="AD190" s="8">
        <v>854</v>
      </c>
      <c r="AE190" s="8">
        <v>709</v>
      </c>
      <c r="AF190" s="8">
        <v>247</v>
      </c>
      <c r="AG190" s="9">
        <v>360</v>
      </c>
      <c r="AH190" s="5">
        <f t="shared" si="29"/>
        <v>16400</v>
      </c>
      <c r="AI190" s="5">
        <f t="shared" si="30"/>
        <v>11201200</v>
      </c>
      <c r="AJ190" s="2">
        <f t="shared" si="28"/>
        <v>8606720000</v>
      </c>
      <c r="AL190" s="126" t="s">
        <v>130</v>
      </c>
      <c r="AM190" s="127" t="s">
        <v>412</v>
      </c>
      <c r="AN190" s="127" t="s">
        <v>68</v>
      </c>
      <c r="AO190" s="127" t="s">
        <v>475</v>
      </c>
      <c r="AP190" s="127" t="s">
        <v>254</v>
      </c>
      <c r="AQ190" s="127" t="s">
        <v>286</v>
      </c>
      <c r="AR190" s="127" t="s">
        <v>191</v>
      </c>
      <c r="AS190" s="128" t="s">
        <v>349</v>
      </c>
      <c r="AT190" s="127" t="s">
        <v>618</v>
      </c>
      <c r="AU190" s="127" t="s">
        <v>901</v>
      </c>
      <c r="AV190" s="127" t="s">
        <v>555</v>
      </c>
      <c r="AW190" s="127" t="s">
        <v>962</v>
      </c>
      <c r="AX190" s="127" t="s">
        <v>744</v>
      </c>
      <c r="AY190" s="127" t="s">
        <v>775</v>
      </c>
      <c r="AZ190" s="128" t="s">
        <v>1123</v>
      </c>
      <c r="BA190" s="127" t="s">
        <v>839</v>
      </c>
      <c r="BB190" s="127" t="s">
        <v>388</v>
      </c>
      <c r="BC190" s="127" t="s">
        <v>431</v>
      </c>
      <c r="BD190" s="127" t="s">
        <v>452</v>
      </c>
      <c r="BE190" s="128" t="s">
        <v>44</v>
      </c>
      <c r="BF190" s="127" t="s">
        <v>262</v>
      </c>
      <c r="BG190" s="128" t="s">
        <v>230</v>
      </c>
      <c r="BH190" s="127" t="s">
        <v>325</v>
      </c>
      <c r="BI190" s="127" t="s">
        <v>168</v>
      </c>
      <c r="BJ190" s="127" t="s">
        <v>909</v>
      </c>
      <c r="BK190" s="127" t="s">
        <v>626</v>
      </c>
      <c r="BL190" s="128" t="s">
        <v>970</v>
      </c>
      <c r="BM190" s="127" t="s">
        <v>563</v>
      </c>
      <c r="BN190" s="128" t="s">
        <v>783</v>
      </c>
      <c r="BO190" s="127" t="s">
        <v>752</v>
      </c>
      <c r="BP190" s="127" t="s">
        <v>847</v>
      </c>
      <c r="BQ190" s="129" t="s">
        <v>690</v>
      </c>
      <c r="BS190" s="42"/>
      <c r="BT190" s="50" t="s">
        <v>525</v>
      </c>
      <c r="BU190" s="51" t="s">
        <v>1014</v>
      </c>
      <c r="BV190" s="52">
        <f>K3+(181*K5)</f>
        <v>182</v>
      </c>
      <c r="BW190" s="42"/>
    </row>
    <row r="191" spans="1:75" x14ac:dyDescent="0.2">
      <c r="A191" s="1">
        <v>15</v>
      </c>
      <c r="B191" s="7">
        <v>204</v>
      </c>
      <c r="C191" s="8">
        <v>347</v>
      </c>
      <c r="D191" s="8">
        <v>873</v>
      </c>
      <c r="E191" s="8">
        <v>762</v>
      </c>
      <c r="F191" s="8">
        <v>982</v>
      </c>
      <c r="G191" s="8">
        <v>581</v>
      </c>
      <c r="H191" s="8">
        <v>119</v>
      </c>
      <c r="I191" s="8">
        <v>488</v>
      </c>
      <c r="J191" s="8">
        <v>370</v>
      </c>
      <c r="K191" s="8">
        <v>225</v>
      </c>
      <c r="L191" s="8">
        <v>723</v>
      </c>
      <c r="M191" s="8">
        <v>836</v>
      </c>
      <c r="N191" s="8">
        <v>624</v>
      </c>
      <c r="O191" s="12">
        <v>1023</v>
      </c>
      <c r="P191" s="97">
        <v>461</v>
      </c>
      <c r="Q191" s="8">
        <v>94</v>
      </c>
      <c r="R191" s="8">
        <v>942</v>
      </c>
      <c r="S191" s="8">
        <v>573</v>
      </c>
      <c r="T191" s="8">
        <v>15</v>
      </c>
      <c r="U191" s="8">
        <v>416</v>
      </c>
      <c r="V191" s="8">
        <v>180</v>
      </c>
      <c r="W191" s="8">
        <v>291</v>
      </c>
      <c r="X191" s="8">
        <v>785</v>
      </c>
      <c r="Y191" s="8">
        <v>642</v>
      </c>
      <c r="Z191" s="8">
        <v>536</v>
      </c>
      <c r="AA191" s="8">
        <v>903</v>
      </c>
      <c r="AB191" s="8">
        <v>437</v>
      </c>
      <c r="AC191" s="8">
        <v>38</v>
      </c>
      <c r="AD191" s="8">
        <v>266</v>
      </c>
      <c r="AE191" s="8">
        <v>153</v>
      </c>
      <c r="AF191" s="8">
        <v>683</v>
      </c>
      <c r="AG191" s="9">
        <v>828</v>
      </c>
      <c r="AH191" s="5">
        <f t="shared" si="29"/>
        <v>16400</v>
      </c>
      <c r="AI191" s="5">
        <f t="shared" si="30"/>
        <v>11201200</v>
      </c>
      <c r="AL191" s="126" t="s">
        <v>127</v>
      </c>
      <c r="AM191" s="127" t="s">
        <v>409</v>
      </c>
      <c r="AN191" s="128" t="s">
        <v>1131</v>
      </c>
      <c r="AO191" s="127" t="s">
        <v>473</v>
      </c>
      <c r="AP191" s="128" t="s">
        <v>251</v>
      </c>
      <c r="AQ191" s="127" t="s">
        <v>283</v>
      </c>
      <c r="AR191" s="127" t="s">
        <v>188</v>
      </c>
      <c r="AS191" s="127" t="s">
        <v>346</v>
      </c>
      <c r="AT191" s="127" t="s">
        <v>606</v>
      </c>
      <c r="AU191" s="127" t="s">
        <v>888</v>
      </c>
      <c r="AV191" s="127" t="s">
        <v>542</v>
      </c>
      <c r="AW191" s="128" t="s">
        <v>951</v>
      </c>
      <c r="AX191" s="127" t="s">
        <v>731</v>
      </c>
      <c r="AY191" s="128" t="s">
        <v>763</v>
      </c>
      <c r="AZ191" s="127" t="s">
        <v>669</v>
      </c>
      <c r="BA191" s="127" t="s">
        <v>826</v>
      </c>
      <c r="BB191" s="128" t="s">
        <v>401</v>
      </c>
      <c r="BC191" s="127" t="s">
        <v>120</v>
      </c>
      <c r="BD191" s="127" t="s">
        <v>465</v>
      </c>
      <c r="BE191" s="127" t="s">
        <v>57</v>
      </c>
      <c r="BF191" s="127" t="s">
        <v>275</v>
      </c>
      <c r="BG191" s="127" t="s">
        <v>243</v>
      </c>
      <c r="BH191" s="127" t="s">
        <v>338</v>
      </c>
      <c r="BI191" s="127" t="s">
        <v>180</v>
      </c>
      <c r="BJ191" s="127" t="s">
        <v>912</v>
      </c>
      <c r="BK191" s="128" t="s">
        <v>1116</v>
      </c>
      <c r="BL191" s="127" t="s">
        <v>973</v>
      </c>
      <c r="BM191" s="127" t="s">
        <v>566</v>
      </c>
      <c r="BN191" s="127" t="s">
        <v>786</v>
      </c>
      <c r="BO191" s="127" t="s">
        <v>755</v>
      </c>
      <c r="BP191" s="127" t="s">
        <v>850</v>
      </c>
      <c r="BQ191" s="129" t="s">
        <v>693</v>
      </c>
      <c r="BS191" s="42"/>
      <c r="BT191" s="50" t="s">
        <v>941</v>
      </c>
      <c r="BU191" s="51" t="s">
        <v>1014</v>
      </c>
      <c r="BV191" s="52">
        <f>K3+(182*K5)</f>
        <v>183</v>
      </c>
      <c r="BW191" s="42"/>
    </row>
    <row r="192" spans="1:75" x14ac:dyDescent="0.2">
      <c r="A192" s="1">
        <v>16</v>
      </c>
      <c r="B192" s="7">
        <v>367</v>
      </c>
      <c r="C192" s="8">
        <v>256</v>
      </c>
      <c r="D192" s="8">
        <v>718</v>
      </c>
      <c r="E192" s="8">
        <v>861</v>
      </c>
      <c r="F192" s="8">
        <v>625</v>
      </c>
      <c r="G192" s="8">
        <v>994</v>
      </c>
      <c r="H192" s="8">
        <v>468</v>
      </c>
      <c r="I192" s="8">
        <v>67</v>
      </c>
      <c r="J192" s="8">
        <v>213</v>
      </c>
      <c r="K192" s="8">
        <v>326</v>
      </c>
      <c r="L192" s="8">
        <v>888</v>
      </c>
      <c r="M192" s="8">
        <v>743</v>
      </c>
      <c r="N192" s="12">
        <v>971</v>
      </c>
      <c r="O192" s="8">
        <v>604</v>
      </c>
      <c r="P192" s="8">
        <v>106</v>
      </c>
      <c r="Q192" s="97">
        <v>505</v>
      </c>
      <c r="R192" s="8">
        <v>521</v>
      </c>
      <c r="S192" s="8">
        <v>922</v>
      </c>
      <c r="T192" s="8">
        <v>428</v>
      </c>
      <c r="U192" s="8">
        <v>59</v>
      </c>
      <c r="V192" s="8">
        <v>279</v>
      </c>
      <c r="W192" s="8">
        <v>136</v>
      </c>
      <c r="X192" s="8">
        <v>694</v>
      </c>
      <c r="Y192" s="8">
        <v>805</v>
      </c>
      <c r="Z192" s="8">
        <v>947</v>
      </c>
      <c r="AA192" s="8">
        <v>548</v>
      </c>
      <c r="AB192" s="8">
        <v>18</v>
      </c>
      <c r="AC192" s="8">
        <v>385</v>
      </c>
      <c r="AD192" s="8">
        <v>173</v>
      </c>
      <c r="AE192" s="8">
        <v>318</v>
      </c>
      <c r="AF192" s="8">
        <v>784</v>
      </c>
      <c r="AG192" s="9">
        <v>671</v>
      </c>
      <c r="AH192" s="5">
        <f t="shared" si="29"/>
        <v>16400</v>
      </c>
      <c r="AI192" s="5">
        <f t="shared" si="30"/>
        <v>11201200</v>
      </c>
      <c r="AL192" s="126" t="s">
        <v>128</v>
      </c>
      <c r="AM192" s="127" t="s">
        <v>410</v>
      </c>
      <c r="AN192" s="127" t="s">
        <v>66</v>
      </c>
      <c r="AO192" s="128" t="s">
        <v>474</v>
      </c>
      <c r="AP192" s="127" t="s">
        <v>252</v>
      </c>
      <c r="AQ192" s="128" t="s">
        <v>284</v>
      </c>
      <c r="AR192" s="127" t="s">
        <v>189</v>
      </c>
      <c r="AS192" s="127" t="s">
        <v>347</v>
      </c>
      <c r="AT192" s="127" t="s">
        <v>620</v>
      </c>
      <c r="AU192" s="127" t="s">
        <v>903</v>
      </c>
      <c r="AV192" s="128" t="s">
        <v>557</v>
      </c>
      <c r="AW192" s="127" t="s">
        <v>964</v>
      </c>
      <c r="AX192" s="128" t="s">
        <v>746</v>
      </c>
      <c r="AY192" s="127" t="s">
        <v>777</v>
      </c>
      <c r="AZ192" s="127" t="s">
        <v>684</v>
      </c>
      <c r="BA192" s="127" t="s">
        <v>841</v>
      </c>
      <c r="BB192" s="127" t="s">
        <v>386</v>
      </c>
      <c r="BC192" s="128" t="s">
        <v>1142</v>
      </c>
      <c r="BD192" s="127" t="s">
        <v>450</v>
      </c>
      <c r="BE192" s="127" t="s">
        <v>42</v>
      </c>
      <c r="BF192" s="127" t="s">
        <v>260</v>
      </c>
      <c r="BG192" s="127" t="s">
        <v>228</v>
      </c>
      <c r="BH192" s="127" t="s">
        <v>323</v>
      </c>
      <c r="BI192" s="127" t="s">
        <v>166</v>
      </c>
      <c r="BJ192" s="128" t="s">
        <v>911</v>
      </c>
      <c r="BK192" s="127" t="s">
        <v>628</v>
      </c>
      <c r="BL192" s="127" t="s">
        <v>972</v>
      </c>
      <c r="BM192" s="127" t="s">
        <v>565</v>
      </c>
      <c r="BN192" s="127" t="s">
        <v>785</v>
      </c>
      <c r="BO192" s="127" t="s">
        <v>754</v>
      </c>
      <c r="BP192" s="127" t="s">
        <v>849</v>
      </c>
      <c r="BQ192" s="129" t="s">
        <v>692</v>
      </c>
      <c r="BS192" s="42"/>
      <c r="BT192" s="50" t="s">
        <v>875</v>
      </c>
      <c r="BU192" s="69" t="s">
        <v>1014</v>
      </c>
      <c r="BV192" s="52">
        <f>K3+(183*K5)</f>
        <v>184</v>
      </c>
      <c r="BW192" s="42"/>
    </row>
    <row r="193" spans="1:75" x14ac:dyDescent="0.2">
      <c r="A193" s="1">
        <v>17</v>
      </c>
      <c r="B193" s="7">
        <v>354</v>
      </c>
      <c r="C193" s="8">
        <v>241</v>
      </c>
      <c r="D193" s="8">
        <v>707</v>
      </c>
      <c r="E193" s="8">
        <v>852</v>
      </c>
      <c r="F193" s="8">
        <v>640</v>
      </c>
      <c r="G193" s="8">
        <v>1007</v>
      </c>
      <c r="H193" s="8">
        <v>477</v>
      </c>
      <c r="I193" s="8">
        <v>78</v>
      </c>
      <c r="J193" s="8">
        <v>220</v>
      </c>
      <c r="K193" s="8">
        <v>331</v>
      </c>
      <c r="L193" s="8">
        <v>889</v>
      </c>
      <c r="M193" s="8">
        <v>746</v>
      </c>
      <c r="N193" s="8">
        <v>966</v>
      </c>
      <c r="O193" s="8">
        <v>597</v>
      </c>
      <c r="P193" s="8">
        <v>103</v>
      </c>
      <c r="Q193" s="8">
        <v>504</v>
      </c>
      <c r="R193" s="97">
        <v>520</v>
      </c>
      <c r="S193" s="8">
        <v>919</v>
      </c>
      <c r="T193" s="8">
        <v>421</v>
      </c>
      <c r="U193" s="12">
        <v>54</v>
      </c>
      <c r="V193" s="8">
        <v>282</v>
      </c>
      <c r="W193" s="8">
        <v>137</v>
      </c>
      <c r="X193" s="8">
        <v>699</v>
      </c>
      <c r="Y193" s="8">
        <v>812</v>
      </c>
      <c r="Z193" s="8">
        <v>958</v>
      </c>
      <c r="AA193" s="8">
        <v>557</v>
      </c>
      <c r="AB193" s="8">
        <v>31</v>
      </c>
      <c r="AC193" s="8">
        <v>400</v>
      </c>
      <c r="AD193" s="8">
        <v>164</v>
      </c>
      <c r="AE193" s="8">
        <v>307</v>
      </c>
      <c r="AF193" s="8">
        <v>769</v>
      </c>
      <c r="AG193" s="9">
        <v>658</v>
      </c>
      <c r="AH193" s="5">
        <f t="shared" si="29"/>
        <v>16400</v>
      </c>
      <c r="AI193" s="5">
        <f t="shared" si="30"/>
        <v>11201200</v>
      </c>
      <c r="AL193" s="126" t="s">
        <v>441</v>
      </c>
      <c r="AM193" s="127" t="s">
        <v>97</v>
      </c>
      <c r="AN193" s="127" t="s">
        <v>503</v>
      </c>
      <c r="AO193" s="128" t="s">
        <v>33</v>
      </c>
      <c r="AP193" s="127" t="s">
        <v>314</v>
      </c>
      <c r="AQ193" s="128" t="s">
        <v>219</v>
      </c>
      <c r="AR193" s="127" t="s">
        <v>377</v>
      </c>
      <c r="AS193" s="127" t="s">
        <v>157</v>
      </c>
      <c r="AT193" s="127" t="s">
        <v>920</v>
      </c>
      <c r="AU193" s="127" t="s">
        <v>574</v>
      </c>
      <c r="AV193" s="128" t="s">
        <v>981</v>
      </c>
      <c r="AW193" s="127" t="s">
        <v>512</v>
      </c>
      <c r="AX193" s="128" t="s">
        <v>794</v>
      </c>
      <c r="AY193" s="127" t="s">
        <v>701</v>
      </c>
      <c r="AZ193" s="127" t="s">
        <v>858</v>
      </c>
      <c r="BA193" s="127" t="s">
        <v>637</v>
      </c>
      <c r="BB193" s="127" t="s">
        <v>89</v>
      </c>
      <c r="BC193" s="128" t="s">
        <v>1122</v>
      </c>
      <c r="BD193" s="127" t="s">
        <v>25</v>
      </c>
      <c r="BE193" s="127" t="s">
        <v>495</v>
      </c>
      <c r="BF193" s="127" t="s">
        <v>212</v>
      </c>
      <c r="BG193" s="127" t="s">
        <v>306</v>
      </c>
      <c r="BH193" s="127" t="s">
        <v>150</v>
      </c>
      <c r="BI193" s="127" t="s">
        <v>369</v>
      </c>
      <c r="BJ193" s="128" t="s">
        <v>598</v>
      </c>
      <c r="BK193" s="127" t="s">
        <v>943</v>
      </c>
      <c r="BL193" s="127" t="s">
        <v>535</v>
      </c>
      <c r="BM193" s="127" t="s">
        <v>1005</v>
      </c>
      <c r="BN193" s="127" t="s">
        <v>724</v>
      </c>
      <c r="BO193" s="127" t="s">
        <v>818</v>
      </c>
      <c r="BP193" s="127" t="s">
        <v>661</v>
      </c>
      <c r="BQ193" s="129" t="s">
        <v>880</v>
      </c>
      <c r="BS193" s="42"/>
      <c r="BT193" s="50" t="s">
        <v>697</v>
      </c>
      <c r="BU193" s="51" t="s">
        <v>1014</v>
      </c>
      <c r="BV193" s="52">
        <f>K3+(184*K5)</f>
        <v>185</v>
      </c>
      <c r="BW193" s="42"/>
    </row>
    <row r="194" spans="1:75" x14ac:dyDescent="0.2">
      <c r="A194" s="1">
        <v>18</v>
      </c>
      <c r="B194" s="7">
        <v>197</v>
      </c>
      <c r="C194" s="8">
        <v>342</v>
      </c>
      <c r="D194" s="8">
        <v>872</v>
      </c>
      <c r="E194" s="8">
        <v>759</v>
      </c>
      <c r="F194" s="8">
        <v>987</v>
      </c>
      <c r="G194" s="8">
        <v>588</v>
      </c>
      <c r="H194" s="8">
        <v>122</v>
      </c>
      <c r="I194" s="8">
        <v>489</v>
      </c>
      <c r="J194" s="8">
        <v>383</v>
      </c>
      <c r="K194" s="8">
        <v>240</v>
      </c>
      <c r="L194" s="8">
        <v>734</v>
      </c>
      <c r="M194" s="8">
        <v>845</v>
      </c>
      <c r="N194" s="8">
        <v>609</v>
      </c>
      <c r="O194" s="8">
        <v>1010</v>
      </c>
      <c r="P194" s="8">
        <v>452</v>
      </c>
      <c r="Q194" s="8">
        <v>83</v>
      </c>
      <c r="R194" s="8">
        <v>931</v>
      </c>
      <c r="S194" s="97">
        <v>564</v>
      </c>
      <c r="T194" s="12">
        <v>2</v>
      </c>
      <c r="U194" s="8">
        <v>401</v>
      </c>
      <c r="V194" s="8">
        <v>189</v>
      </c>
      <c r="W194" s="8">
        <v>302</v>
      </c>
      <c r="X194" s="8">
        <v>800</v>
      </c>
      <c r="Y194" s="8">
        <v>655</v>
      </c>
      <c r="Z194" s="8">
        <v>537</v>
      </c>
      <c r="AA194" s="8">
        <v>906</v>
      </c>
      <c r="AB194" s="8">
        <v>444</v>
      </c>
      <c r="AC194" s="8">
        <v>43</v>
      </c>
      <c r="AD194" s="8">
        <v>263</v>
      </c>
      <c r="AE194" s="8">
        <v>152</v>
      </c>
      <c r="AF194" s="8">
        <v>678</v>
      </c>
      <c r="AG194" s="9">
        <v>821</v>
      </c>
      <c r="AH194" s="5">
        <f t="shared" si="29"/>
        <v>16400</v>
      </c>
      <c r="AI194" s="5">
        <f t="shared" si="30"/>
        <v>11201200</v>
      </c>
      <c r="AL194" s="126" t="s">
        <v>442</v>
      </c>
      <c r="AM194" s="127" t="s">
        <v>98</v>
      </c>
      <c r="AN194" s="128" t="s">
        <v>504</v>
      </c>
      <c r="AO194" s="127" t="s">
        <v>34</v>
      </c>
      <c r="AP194" s="128" t="s">
        <v>315</v>
      </c>
      <c r="AQ194" s="127" t="s">
        <v>220</v>
      </c>
      <c r="AR194" s="127" t="s">
        <v>378</v>
      </c>
      <c r="AS194" s="127" t="s">
        <v>158</v>
      </c>
      <c r="AT194" s="127" t="s">
        <v>934</v>
      </c>
      <c r="AU194" s="127" t="s">
        <v>589</v>
      </c>
      <c r="AV194" s="127" t="s">
        <v>996</v>
      </c>
      <c r="AW194" s="128" t="s">
        <v>527</v>
      </c>
      <c r="AX194" s="127" t="s">
        <v>809</v>
      </c>
      <c r="AY194" s="128" t="s">
        <v>715</v>
      </c>
      <c r="AZ194" s="127" t="s">
        <v>872</v>
      </c>
      <c r="BA194" s="127" t="s">
        <v>652</v>
      </c>
      <c r="BB194" s="128" t="s">
        <v>74</v>
      </c>
      <c r="BC194" s="127" t="s">
        <v>418</v>
      </c>
      <c r="BD194" s="127" t="s">
        <v>11</v>
      </c>
      <c r="BE194" s="127" t="s">
        <v>480</v>
      </c>
      <c r="BF194" s="127" t="s">
        <v>197</v>
      </c>
      <c r="BG194" s="127" t="s">
        <v>291</v>
      </c>
      <c r="BH194" s="127" t="s">
        <v>136</v>
      </c>
      <c r="BI194" s="127" t="s">
        <v>355</v>
      </c>
      <c r="BJ194" s="127" t="s">
        <v>597</v>
      </c>
      <c r="BK194" s="128" t="s">
        <v>1136</v>
      </c>
      <c r="BL194" s="127" t="s">
        <v>534</v>
      </c>
      <c r="BM194" s="127" t="s">
        <v>1004</v>
      </c>
      <c r="BN194" s="127" t="s">
        <v>723</v>
      </c>
      <c r="BO194" s="127" t="s">
        <v>817</v>
      </c>
      <c r="BP194" s="127" t="s">
        <v>660</v>
      </c>
      <c r="BQ194" s="129" t="s">
        <v>879</v>
      </c>
      <c r="BS194" s="42"/>
      <c r="BT194" s="50" t="s">
        <v>630</v>
      </c>
      <c r="BU194" s="51" t="s">
        <v>1014</v>
      </c>
      <c r="BV194" s="52">
        <f>K3+(185*K5)</f>
        <v>186</v>
      </c>
      <c r="BW194" s="42"/>
    </row>
    <row r="195" spans="1:75" x14ac:dyDescent="0.2">
      <c r="A195" s="1">
        <v>19</v>
      </c>
      <c r="B195" s="7">
        <v>665</v>
      </c>
      <c r="C195" s="8">
        <v>778</v>
      </c>
      <c r="D195" s="8">
        <v>316</v>
      </c>
      <c r="E195" s="8">
        <v>171</v>
      </c>
      <c r="F195" s="8">
        <v>391</v>
      </c>
      <c r="G195" s="8">
        <v>24</v>
      </c>
      <c r="H195" s="8">
        <v>550</v>
      </c>
      <c r="I195" s="8">
        <v>949</v>
      </c>
      <c r="J195" s="8">
        <v>803</v>
      </c>
      <c r="K195" s="8">
        <v>692</v>
      </c>
      <c r="L195" s="8">
        <v>130</v>
      </c>
      <c r="M195" s="8">
        <v>273</v>
      </c>
      <c r="N195" s="8">
        <v>61</v>
      </c>
      <c r="O195" s="8">
        <v>430</v>
      </c>
      <c r="P195" s="8">
        <v>928</v>
      </c>
      <c r="Q195" s="8">
        <v>527</v>
      </c>
      <c r="R195" s="8">
        <v>511</v>
      </c>
      <c r="S195" s="12">
        <v>112</v>
      </c>
      <c r="T195" s="97">
        <v>606</v>
      </c>
      <c r="U195" s="8">
        <v>973</v>
      </c>
      <c r="V195" s="8">
        <v>737</v>
      </c>
      <c r="W195" s="8">
        <v>882</v>
      </c>
      <c r="X195" s="8">
        <v>324</v>
      </c>
      <c r="Y195" s="8">
        <v>211</v>
      </c>
      <c r="Z195" s="8">
        <v>69</v>
      </c>
      <c r="AA195" s="8">
        <v>470</v>
      </c>
      <c r="AB195" s="8">
        <v>1000</v>
      </c>
      <c r="AC195" s="8">
        <v>631</v>
      </c>
      <c r="AD195" s="8">
        <v>859</v>
      </c>
      <c r="AE195" s="8">
        <v>716</v>
      </c>
      <c r="AF195" s="8">
        <v>250</v>
      </c>
      <c r="AG195" s="9">
        <v>361</v>
      </c>
      <c r="AH195" s="5">
        <f t="shared" si="29"/>
        <v>16400</v>
      </c>
      <c r="AI195" s="5">
        <f t="shared" si="30"/>
        <v>11201200</v>
      </c>
      <c r="AJ195" s="2">
        <f t="shared" si="28"/>
        <v>8606720000</v>
      </c>
      <c r="AL195" s="126" t="s">
        <v>439</v>
      </c>
      <c r="AM195" s="127" t="s">
        <v>95</v>
      </c>
      <c r="AN195" s="127" t="s">
        <v>501</v>
      </c>
      <c r="AO195" s="127" t="s">
        <v>31</v>
      </c>
      <c r="AP195" s="127" t="s">
        <v>312</v>
      </c>
      <c r="AQ195" s="127" t="s">
        <v>217</v>
      </c>
      <c r="AR195" s="127" t="s">
        <v>375</v>
      </c>
      <c r="AS195" s="128" t="s">
        <v>156</v>
      </c>
      <c r="AT195" s="127" t="s">
        <v>922</v>
      </c>
      <c r="AU195" s="127" t="s">
        <v>576</v>
      </c>
      <c r="AV195" s="127" t="s">
        <v>983</v>
      </c>
      <c r="AW195" s="127" t="s">
        <v>514</v>
      </c>
      <c r="AX195" s="127" t="s">
        <v>796</v>
      </c>
      <c r="AY195" s="127" t="s">
        <v>703</v>
      </c>
      <c r="AZ195" s="128" t="s">
        <v>1135</v>
      </c>
      <c r="BA195" s="127" t="s">
        <v>639</v>
      </c>
      <c r="BB195" s="127" t="s">
        <v>87</v>
      </c>
      <c r="BC195" s="127" t="s">
        <v>431</v>
      </c>
      <c r="BD195" s="127" t="s">
        <v>23</v>
      </c>
      <c r="BE195" s="128" t="s">
        <v>493</v>
      </c>
      <c r="BF195" s="127" t="s">
        <v>210</v>
      </c>
      <c r="BG195" s="128" t="s">
        <v>304</v>
      </c>
      <c r="BH195" s="127" t="s">
        <v>148</v>
      </c>
      <c r="BI195" s="127" t="s">
        <v>367</v>
      </c>
      <c r="BJ195" s="127" t="s">
        <v>600</v>
      </c>
      <c r="BK195" s="127" t="s">
        <v>945</v>
      </c>
      <c r="BL195" s="128" t="s">
        <v>537</v>
      </c>
      <c r="BM195" s="127" t="s">
        <v>1007</v>
      </c>
      <c r="BN195" s="128" t="s">
        <v>379</v>
      </c>
      <c r="BO195" s="127" t="s">
        <v>820</v>
      </c>
      <c r="BP195" s="127" t="s">
        <v>663</v>
      </c>
      <c r="BQ195" s="129" t="s">
        <v>882</v>
      </c>
      <c r="BS195" s="42"/>
      <c r="BT195" s="50" t="s">
        <v>953</v>
      </c>
      <c r="BU195" s="51" t="s">
        <v>1014</v>
      </c>
      <c r="BV195" s="52">
        <f>K3+(186*K5)</f>
        <v>187</v>
      </c>
      <c r="BW195" s="42"/>
    </row>
    <row r="196" spans="1:75" x14ac:dyDescent="0.2">
      <c r="A196" s="1">
        <v>20</v>
      </c>
      <c r="B196" s="7">
        <v>830</v>
      </c>
      <c r="C196" s="8">
        <v>685</v>
      </c>
      <c r="D196" s="8">
        <v>159</v>
      </c>
      <c r="E196" s="8">
        <v>272</v>
      </c>
      <c r="F196" s="8">
        <v>36</v>
      </c>
      <c r="G196" s="8">
        <v>435</v>
      </c>
      <c r="H196" s="8">
        <v>897</v>
      </c>
      <c r="I196" s="8">
        <v>530</v>
      </c>
      <c r="J196" s="8">
        <v>648</v>
      </c>
      <c r="K196" s="8">
        <v>791</v>
      </c>
      <c r="L196" s="8">
        <v>293</v>
      </c>
      <c r="M196" s="8">
        <v>182</v>
      </c>
      <c r="N196" s="8">
        <v>410</v>
      </c>
      <c r="O196" s="8">
        <v>9</v>
      </c>
      <c r="P196" s="8">
        <v>571</v>
      </c>
      <c r="Q196" s="8">
        <v>940</v>
      </c>
      <c r="R196" s="12">
        <v>92</v>
      </c>
      <c r="S196" s="8">
        <v>459</v>
      </c>
      <c r="T196" s="8">
        <v>1017</v>
      </c>
      <c r="U196" s="97">
        <v>618</v>
      </c>
      <c r="V196" s="8">
        <v>838</v>
      </c>
      <c r="W196" s="8">
        <v>725</v>
      </c>
      <c r="X196" s="8">
        <v>231</v>
      </c>
      <c r="Y196" s="8">
        <v>376</v>
      </c>
      <c r="Z196" s="8">
        <v>482</v>
      </c>
      <c r="AA196" s="8">
        <v>113</v>
      </c>
      <c r="AB196" s="8">
        <v>579</v>
      </c>
      <c r="AC196" s="8">
        <v>980</v>
      </c>
      <c r="AD196" s="8">
        <v>768</v>
      </c>
      <c r="AE196" s="8">
        <v>879</v>
      </c>
      <c r="AF196" s="8">
        <v>349</v>
      </c>
      <c r="AG196" s="9">
        <v>206</v>
      </c>
      <c r="AH196" s="5">
        <f t="shared" si="29"/>
        <v>16400</v>
      </c>
      <c r="AI196" s="5">
        <f t="shared" si="30"/>
        <v>11201200</v>
      </c>
      <c r="AJ196" s="2">
        <f t="shared" si="28"/>
        <v>8606720000</v>
      </c>
      <c r="AL196" s="126" t="s">
        <v>444</v>
      </c>
      <c r="AM196" s="127" t="s">
        <v>100</v>
      </c>
      <c r="AN196" s="127" t="s">
        <v>506</v>
      </c>
      <c r="AO196" s="127" t="s">
        <v>36</v>
      </c>
      <c r="AP196" s="127" t="s">
        <v>317</v>
      </c>
      <c r="AQ196" s="127" t="s">
        <v>222</v>
      </c>
      <c r="AR196" s="128" t="s">
        <v>1137</v>
      </c>
      <c r="AS196" s="127" t="s">
        <v>160</v>
      </c>
      <c r="AT196" s="127" t="s">
        <v>933</v>
      </c>
      <c r="AU196" s="127" t="s">
        <v>587</v>
      </c>
      <c r="AV196" s="127" t="s">
        <v>994</v>
      </c>
      <c r="AW196" s="127" t="s">
        <v>525</v>
      </c>
      <c r="AX196" s="127" t="s">
        <v>807</v>
      </c>
      <c r="AY196" s="127" t="s">
        <v>713</v>
      </c>
      <c r="AZ196" s="127" t="s">
        <v>870</v>
      </c>
      <c r="BA196" s="128" t="s">
        <v>650</v>
      </c>
      <c r="BB196" s="127" t="s">
        <v>76</v>
      </c>
      <c r="BC196" s="127" t="s">
        <v>420</v>
      </c>
      <c r="BD196" s="128" t="s">
        <v>13</v>
      </c>
      <c r="BE196" s="127" t="s">
        <v>482</v>
      </c>
      <c r="BF196" s="128" t="s">
        <v>1016</v>
      </c>
      <c r="BG196" s="127" t="s">
        <v>293</v>
      </c>
      <c r="BH196" s="127" t="s">
        <v>138</v>
      </c>
      <c r="BI196" s="127" t="s">
        <v>357</v>
      </c>
      <c r="BJ196" s="127" t="s">
        <v>595</v>
      </c>
      <c r="BK196" s="127" t="s">
        <v>940</v>
      </c>
      <c r="BL196" s="127" t="s">
        <v>2</v>
      </c>
      <c r="BM196" s="128" t="s">
        <v>1002</v>
      </c>
      <c r="BN196" s="127" t="s">
        <v>721</v>
      </c>
      <c r="BO196" s="128" t="s">
        <v>815</v>
      </c>
      <c r="BP196" s="127" t="s">
        <v>658</v>
      </c>
      <c r="BQ196" s="129" t="s">
        <v>877</v>
      </c>
      <c r="BS196" s="42"/>
      <c r="BT196" s="50" t="s">
        <v>769</v>
      </c>
      <c r="BU196" s="51" t="s">
        <v>1014</v>
      </c>
      <c r="BV196" s="52">
        <f>K3+(187*K5)</f>
        <v>188</v>
      </c>
      <c r="BW196" s="42"/>
    </row>
    <row r="197" spans="1:75" x14ac:dyDescent="0.2">
      <c r="A197" s="1">
        <v>21</v>
      </c>
      <c r="B197" s="7">
        <v>739</v>
      </c>
      <c r="C197" s="8">
        <v>884</v>
      </c>
      <c r="D197" s="8">
        <v>322</v>
      </c>
      <c r="E197" s="8">
        <v>209</v>
      </c>
      <c r="F197" s="8">
        <v>509</v>
      </c>
      <c r="G197" s="8">
        <v>110</v>
      </c>
      <c r="H197" s="8">
        <v>608</v>
      </c>
      <c r="I197" s="8">
        <v>975</v>
      </c>
      <c r="J197" s="8">
        <v>857</v>
      </c>
      <c r="K197" s="8">
        <v>714</v>
      </c>
      <c r="L197" s="8">
        <v>252</v>
      </c>
      <c r="M197" s="8">
        <v>363</v>
      </c>
      <c r="N197" s="8">
        <v>71</v>
      </c>
      <c r="O197" s="8">
        <v>472</v>
      </c>
      <c r="P197" s="8">
        <v>998</v>
      </c>
      <c r="Q197" s="8">
        <v>629</v>
      </c>
      <c r="R197" s="8">
        <v>389</v>
      </c>
      <c r="S197" s="8">
        <v>22</v>
      </c>
      <c r="T197" s="8">
        <v>552</v>
      </c>
      <c r="U197" s="8">
        <v>951</v>
      </c>
      <c r="V197" s="97">
        <v>667</v>
      </c>
      <c r="W197" s="8">
        <v>780</v>
      </c>
      <c r="X197" s="8">
        <v>314</v>
      </c>
      <c r="Y197" s="12">
        <v>169</v>
      </c>
      <c r="Z197" s="8">
        <v>63</v>
      </c>
      <c r="AA197" s="8">
        <v>432</v>
      </c>
      <c r="AB197" s="8">
        <v>926</v>
      </c>
      <c r="AC197" s="8">
        <v>525</v>
      </c>
      <c r="AD197" s="8">
        <v>801</v>
      </c>
      <c r="AE197" s="8">
        <v>690</v>
      </c>
      <c r="AF197" s="8">
        <v>132</v>
      </c>
      <c r="AG197" s="9">
        <v>275</v>
      </c>
      <c r="AH197" s="5">
        <f t="shared" si="29"/>
        <v>16400</v>
      </c>
      <c r="AI197" s="5">
        <f t="shared" si="30"/>
        <v>11201200</v>
      </c>
      <c r="AJ197" s="2">
        <f t="shared" si="28"/>
        <v>8606720000</v>
      </c>
      <c r="AL197" s="126" t="s">
        <v>437</v>
      </c>
      <c r="AM197" s="128" t="s">
        <v>93</v>
      </c>
      <c r="AN197" s="127" t="s">
        <v>499</v>
      </c>
      <c r="AO197" s="127" t="s">
        <v>29</v>
      </c>
      <c r="AP197" s="127" t="s">
        <v>310</v>
      </c>
      <c r="AQ197" s="127" t="s">
        <v>215</v>
      </c>
      <c r="AR197" s="127" t="s">
        <v>373</v>
      </c>
      <c r="AS197" s="128" t="s">
        <v>154</v>
      </c>
      <c r="AT197" s="128" t="s">
        <v>924</v>
      </c>
      <c r="AU197" s="127" t="s">
        <v>578</v>
      </c>
      <c r="AV197" s="127" t="s">
        <v>985</v>
      </c>
      <c r="AW197" s="127" t="s">
        <v>516</v>
      </c>
      <c r="AX197" s="127" t="s">
        <v>798</v>
      </c>
      <c r="AY197" s="127" t="s">
        <v>705</v>
      </c>
      <c r="AZ197" s="128" t="s">
        <v>862</v>
      </c>
      <c r="BA197" s="127" t="s">
        <v>641</v>
      </c>
      <c r="BB197" s="127" t="s">
        <v>85</v>
      </c>
      <c r="BC197" s="127" t="s">
        <v>429</v>
      </c>
      <c r="BD197" s="127" t="s">
        <v>21</v>
      </c>
      <c r="BE197" s="128" t="s">
        <v>491</v>
      </c>
      <c r="BF197" s="127" t="s">
        <v>208</v>
      </c>
      <c r="BG197" s="127" t="s">
        <v>302</v>
      </c>
      <c r="BH197" s="127" t="s">
        <v>146</v>
      </c>
      <c r="BI197" s="127" t="s">
        <v>365</v>
      </c>
      <c r="BJ197" s="127" t="s">
        <v>602</v>
      </c>
      <c r="BK197" s="127" t="s">
        <v>947</v>
      </c>
      <c r="BL197" s="128" t="s">
        <v>1141</v>
      </c>
      <c r="BM197" s="127" t="s">
        <v>1009</v>
      </c>
      <c r="BN197" s="127" t="s">
        <v>727</v>
      </c>
      <c r="BO197" s="127" t="s">
        <v>822</v>
      </c>
      <c r="BP197" s="127" t="s">
        <v>665</v>
      </c>
      <c r="BQ197" s="129" t="s">
        <v>884</v>
      </c>
      <c r="BS197" s="42"/>
      <c r="BT197" s="50" t="s">
        <v>197</v>
      </c>
      <c r="BU197" s="51" t="s">
        <v>1014</v>
      </c>
      <c r="BV197" s="52">
        <f>K3+(188*K5)</f>
        <v>189</v>
      </c>
      <c r="BW197" s="42"/>
    </row>
    <row r="198" spans="1:75" x14ac:dyDescent="0.2">
      <c r="A198" s="1">
        <v>22</v>
      </c>
      <c r="B198" s="7">
        <v>840</v>
      </c>
      <c r="C198" s="8">
        <v>727</v>
      </c>
      <c r="D198" s="8">
        <v>229</v>
      </c>
      <c r="E198" s="8">
        <v>374</v>
      </c>
      <c r="F198" s="8">
        <v>90</v>
      </c>
      <c r="G198" s="8">
        <v>457</v>
      </c>
      <c r="H198" s="8">
        <v>1019</v>
      </c>
      <c r="I198" s="8">
        <v>620</v>
      </c>
      <c r="J198" s="8">
        <v>766</v>
      </c>
      <c r="K198" s="8">
        <v>877</v>
      </c>
      <c r="L198" s="8">
        <v>351</v>
      </c>
      <c r="M198" s="8">
        <v>208</v>
      </c>
      <c r="N198" s="8">
        <v>484</v>
      </c>
      <c r="O198" s="8">
        <v>115</v>
      </c>
      <c r="P198" s="8">
        <v>577</v>
      </c>
      <c r="Q198" s="8">
        <v>978</v>
      </c>
      <c r="R198" s="8">
        <v>34</v>
      </c>
      <c r="S198" s="8">
        <v>433</v>
      </c>
      <c r="T198" s="8">
        <v>899</v>
      </c>
      <c r="U198" s="8">
        <v>532</v>
      </c>
      <c r="V198" s="8">
        <v>832</v>
      </c>
      <c r="W198" s="97">
        <v>687</v>
      </c>
      <c r="X198" s="12">
        <v>157</v>
      </c>
      <c r="Y198" s="8">
        <v>270</v>
      </c>
      <c r="Z198" s="8">
        <v>412</v>
      </c>
      <c r="AA198" s="8">
        <v>11</v>
      </c>
      <c r="AB198" s="8">
        <v>569</v>
      </c>
      <c r="AC198" s="8">
        <v>938</v>
      </c>
      <c r="AD198" s="8">
        <v>646</v>
      </c>
      <c r="AE198" s="8">
        <v>789</v>
      </c>
      <c r="AF198" s="8">
        <v>295</v>
      </c>
      <c r="AG198" s="9">
        <v>184</v>
      </c>
      <c r="AH198" s="5">
        <f t="shared" si="29"/>
        <v>16400</v>
      </c>
      <c r="AI198" s="5">
        <f t="shared" si="30"/>
        <v>11201200</v>
      </c>
      <c r="AJ198" s="2">
        <f t="shared" si="28"/>
        <v>8606720000</v>
      </c>
      <c r="AL198" s="130" t="s">
        <v>446</v>
      </c>
      <c r="AM198" s="127" t="s">
        <v>102</v>
      </c>
      <c r="AN198" s="127" t="s">
        <v>508</v>
      </c>
      <c r="AO198" s="127" t="s">
        <v>38</v>
      </c>
      <c r="AP198" s="127" t="s">
        <v>319</v>
      </c>
      <c r="AQ198" s="127" t="s">
        <v>224</v>
      </c>
      <c r="AR198" s="128" t="s">
        <v>382</v>
      </c>
      <c r="AS198" s="127" t="s">
        <v>162</v>
      </c>
      <c r="AT198" s="127" t="s">
        <v>931</v>
      </c>
      <c r="AU198" s="128" t="s">
        <v>585</v>
      </c>
      <c r="AV198" s="127" t="s">
        <v>992</v>
      </c>
      <c r="AW198" s="127" t="s">
        <v>523</v>
      </c>
      <c r="AX198" s="127" t="s">
        <v>805</v>
      </c>
      <c r="AY198" s="127" t="s">
        <v>711</v>
      </c>
      <c r="AZ198" s="127" t="s">
        <v>0</v>
      </c>
      <c r="BA198" s="128" t="s">
        <v>648</v>
      </c>
      <c r="BB198" s="127" t="s">
        <v>78</v>
      </c>
      <c r="BC198" s="127" t="s">
        <v>422</v>
      </c>
      <c r="BD198" s="128" t="s">
        <v>1114</v>
      </c>
      <c r="BE198" s="127" t="s">
        <v>484</v>
      </c>
      <c r="BF198" s="127" t="s">
        <v>201</v>
      </c>
      <c r="BG198" s="127" t="s">
        <v>295</v>
      </c>
      <c r="BH198" s="127" t="s">
        <v>140</v>
      </c>
      <c r="BI198" s="127" t="s">
        <v>359</v>
      </c>
      <c r="BJ198" s="127" t="s">
        <v>593</v>
      </c>
      <c r="BK198" s="127" t="s">
        <v>938</v>
      </c>
      <c r="BL198" s="127" t="s">
        <v>531</v>
      </c>
      <c r="BM198" s="128" t="s">
        <v>1000</v>
      </c>
      <c r="BN198" s="127" t="s">
        <v>719</v>
      </c>
      <c r="BO198" s="127" t="s">
        <v>813</v>
      </c>
      <c r="BP198" s="127" t="s">
        <v>656</v>
      </c>
      <c r="BQ198" s="129" t="s">
        <v>875</v>
      </c>
      <c r="BS198" s="42"/>
      <c r="BT198" s="50" t="s">
        <v>15</v>
      </c>
      <c r="BU198" s="51" t="s">
        <v>1014</v>
      </c>
      <c r="BV198" s="52">
        <f>K3+(189*K5)</f>
        <v>190</v>
      </c>
      <c r="BW198" s="42"/>
    </row>
    <row r="199" spans="1:75" x14ac:dyDescent="0.2">
      <c r="A199" s="1">
        <v>23</v>
      </c>
      <c r="B199" s="7">
        <v>284</v>
      </c>
      <c r="C199" s="8">
        <v>139</v>
      </c>
      <c r="D199" s="8">
        <v>697</v>
      </c>
      <c r="E199" s="8">
        <v>810</v>
      </c>
      <c r="F199" s="8">
        <v>518</v>
      </c>
      <c r="G199" s="8">
        <v>917</v>
      </c>
      <c r="H199" s="8">
        <v>423</v>
      </c>
      <c r="I199" s="8">
        <v>56</v>
      </c>
      <c r="J199" s="8">
        <v>162</v>
      </c>
      <c r="K199" s="8">
        <v>305</v>
      </c>
      <c r="L199" s="8">
        <v>771</v>
      </c>
      <c r="M199" s="8">
        <v>660</v>
      </c>
      <c r="N199" s="8">
        <v>960</v>
      </c>
      <c r="O199" s="8">
        <v>559</v>
      </c>
      <c r="P199" s="8">
        <v>29</v>
      </c>
      <c r="Q199" s="8">
        <v>398</v>
      </c>
      <c r="R199" s="8">
        <v>638</v>
      </c>
      <c r="S199" s="8">
        <v>1005</v>
      </c>
      <c r="T199" s="8">
        <v>479</v>
      </c>
      <c r="U199" s="8">
        <v>80</v>
      </c>
      <c r="V199" s="8">
        <v>356</v>
      </c>
      <c r="W199" s="12">
        <v>243</v>
      </c>
      <c r="X199" s="97">
        <v>705</v>
      </c>
      <c r="Y199" s="8">
        <v>850</v>
      </c>
      <c r="Z199" s="8">
        <v>968</v>
      </c>
      <c r="AA199" s="8">
        <v>599</v>
      </c>
      <c r="AB199" s="8">
        <v>101</v>
      </c>
      <c r="AC199" s="8">
        <v>502</v>
      </c>
      <c r="AD199" s="8">
        <v>218</v>
      </c>
      <c r="AE199" s="8">
        <v>329</v>
      </c>
      <c r="AF199" s="8">
        <v>891</v>
      </c>
      <c r="AG199" s="9">
        <v>748</v>
      </c>
      <c r="AH199" s="5">
        <f t="shared" si="29"/>
        <v>16400</v>
      </c>
      <c r="AI199" s="5">
        <f t="shared" si="30"/>
        <v>11201200</v>
      </c>
      <c r="AL199" s="126" t="s">
        <v>435</v>
      </c>
      <c r="AM199" s="127" t="s">
        <v>91</v>
      </c>
      <c r="AN199" s="127" t="s">
        <v>497</v>
      </c>
      <c r="AO199" s="127" t="s">
        <v>27</v>
      </c>
      <c r="AP199" s="127" t="s">
        <v>308</v>
      </c>
      <c r="AQ199" s="128" t="s">
        <v>1120</v>
      </c>
      <c r="AR199" s="127" t="s">
        <v>371</v>
      </c>
      <c r="AS199" s="127" t="s">
        <v>152</v>
      </c>
      <c r="AT199" s="127" t="s">
        <v>926</v>
      </c>
      <c r="AU199" s="127" t="s">
        <v>580</v>
      </c>
      <c r="AV199" s="127" t="s">
        <v>987</v>
      </c>
      <c r="AW199" s="127" t="s">
        <v>518</v>
      </c>
      <c r="AX199" s="128" t="s">
        <v>800</v>
      </c>
      <c r="AY199" s="127" t="s">
        <v>707</v>
      </c>
      <c r="AZ199" s="127" t="s">
        <v>864</v>
      </c>
      <c r="BA199" s="127" t="s">
        <v>643</v>
      </c>
      <c r="BB199" s="127" t="s">
        <v>83</v>
      </c>
      <c r="BC199" s="128" t="s">
        <v>427</v>
      </c>
      <c r="BD199" s="127" t="s">
        <v>19</v>
      </c>
      <c r="BE199" s="127" t="s">
        <v>489</v>
      </c>
      <c r="BF199" s="127" t="s">
        <v>206</v>
      </c>
      <c r="BG199" s="127" t="s">
        <v>300</v>
      </c>
      <c r="BH199" s="127" t="s">
        <v>144</v>
      </c>
      <c r="BI199" s="128" t="s">
        <v>364</v>
      </c>
      <c r="BJ199" s="128" t="s">
        <v>604</v>
      </c>
      <c r="BK199" s="127" t="s">
        <v>949</v>
      </c>
      <c r="BL199" s="127" t="s">
        <v>540</v>
      </c>
      <c r="BM199" s="127" t="s">
        <v>1011</v>
      </c>
      <c r="BN199" s="127" t="s">
        <v>729</v>
      </c>
      <c r="BO199" s="127" t="s">
        <v>824</v>
      </c>
      <c r="BP199" s="128" t="s">
        <v>667</v>
      </c>
      <c r="BQ199" s="129" t="s">
        <v>886</v>
      </c>
      <c r="BS199" s="42"/>
      <c r="BT199" s="50" t="s">
        <v>448</v>
      </c>
      <c r="BU199" s="51" t="s">
        <v>1014</v>
      </c>
      <c r="BV199" s="52">
        <f>K3+(190*K5)</f>
        <v>191</v>
      </c>
      <c r="BW199" s="42"/>
    </row>
    <row r="200" spans="1:75" x14ac:dyDescent="0.2">
      <c r="A200" s="1">
        <v>24</v>
      </c>
      <c r="B200" s="7">
        <v>191</v>
      </c>
      <c r="C200" s="8">
        <v>304</v>
      </c>
      <c r="D200" s="8">
        <v>798</v>
      </c>
      <c r="E200" s="8">
        <v>653</v>
      </c>
      <c r="F200" s="8">
        <v>929</v>
      </c>
      <c r="G200" s="8">
        <v>562</v>
      </c>
      <c r="H200" s="8">
        <v>4</v>
      </c>
      <c r="I200" s="8">
        <v>403</v>
      </c>
      <c r="J200" s="8">
        <v>261</v>
      </c>
      <c r="K200" s="8">
        <v>150</v>
      </c>
      <c r="L200" s="8">
        <v>680</v>
      </c>
      <c r="M200" s="8">
        <v>823</v>
      </c>
      <c r="N200" s="8">
        <v>539</v>
      </c>
      <c r="O200" s="8">
        <v>908</v>
      </c>
      <c r="P200" s="8">
        <v>442</v>
      </c>
      <c r="Q200" s="8">
        <v>41</v>
      </c>
      <c r="R200" s="8">
        <v>985</v>
      </c>
      <c r="S200" s="8">
        <v>586</v>
      </c>
      <c r="T200" s="8">
        <v>124</v>
      </c>
      <c r="U200" s="8">
        <v>491</v>
      </c>
      <c r="V200" s="12">
        <v>199</v>
      </c>
      <c r="W200" s="8">
        <v>344</v>
      </c>
      <c r="X200" s="8">
        <v>870</v>
      </c>
      <c r="Y200" s="97">
        <v>757</v>
      </c>
      <c r="Z200" s="8">
        <v>611</v>
      </c>
      <c r="AA200" s="8">
        <v>1012</v>
      </c>
      <c r="AB200" s="8">
        <v>450</v>
      </c>
      <c r="AC200" s="8">
        <v>81</v>
      </c>
      <c r="AD200" s="8">
        <v>381</v>
      </c>
      <c r="AE200" s="8">
        <v>238</v>
      </c>
      <c r="AF200" s="8">
        <v>736</v>
      </c>
      <c r="AG200" s="9">
        <v>847</v>
      </c>
      <c r="AH200" s="5">
        <f t="shared" si="29"/>
        <v>16400</v>
      </c>
      <c r="AI200" s="5">
        <f t="shared" si="30"/>
        <v>11201200</v>
      </c>
      <c r="AL200" s="126" t="s">
        <v>448</v>
      </c>
      <c r="AM200" s="127" t="s">
        <v>104</v>
      </c>
      <c r="AN200" s="127" t="s">
        <v>510</v>
      </c>
      <c r="AO200" s="127" t="s">
        <v>40</v>
      </c>
      <c r="AP200" s="128" t="s">
        <v>321</v>
      </c>
      <c r="AQ200" s="127" t="s">
        <v>226</v>
      </c>
      <c r="AR200" s="127" t="s">
        <v>384</v>
      </c>
      <c r="AS200" s="127" t="s">
        <v>164</v>
      </c>
      <c r="AT200" s="127" t="s">
        <v>929</v>
      </c>
      <c r="AU200" s="127" t="s">
        <v>583</v>
      </c>
      <c r="AV200" s="127" t="s">
        <v>990</v>
      </c>
      <c r="AW200" s="127" t="s">
        <v>521</v>
      </c>
      <c r="AX200" s="127" t="s">
        <v>803</v>
      </c>
      <c r="AY200" s="128" t="s">
        <v>1132</v>
      </c>
      <c r="AZ200" s="127" t="s">
        <v>867</v>
      </c>
      <c r="BA200" s="127" t="s">
        <v>646</v>
      </c>
      <c r="BB200" s="128" t="s">
        <v>80</v>
      </c>
      <c r="BC200" s="127" t="s">
        <v>424</v>
      </c>
      <c r="BD200" s="127" t="s">
        <v>16</v>
      </c>
      <c r="BE200" s="127" t="s">
        <v>486</v>
      </c>
      <c r="BF200" s="127" t="s">
        <v>203</v>
      </c>
      <c r="BG200" s="127" t="s">
        <v>297</v>
      </c>
      <c r="BH200" s="127" t="s">
        <v>51</v>
      </c>
      <c r="BI200" s="127" t="s">
        <v>361</v>
      </c>
      <c r="BJ200" s="127" t="s">
        <v>591</v>
      </c>
      <c r="BK200" s="128" t="s">
        <v>936</v>
      </c>
      <c r="BL200" s="127" t="s">
        <v>529</v>
      </c>
      <c r="BM200" s="127" t="s">
        <v>998</v>
      </c>
      <c r="BN200" s="127" t="s">
        <v>717</v>
      </c>
      <c r="BO200" s="127" t="s">
        <v>811</v>
      </c>
      <c r="BP200" s="127" t="s">
        <v>654</v>
      </c>
      <c r="BQ200" s="131" t="s">
        <v>874</v>
      </c>
      <c r="BS200" s="42"/>
      <c r="BT200" s="50" t="s">
        <v>381</v>
      </c>
      <c r="BU200" s="51" t="s">
        <v>1014</v>
      </c>
      <c r="BV200" s="52">
        <f>K3+(191*K5)</f>
        <v>192</v>
      </c>
      <c r="BW200" s="42"/>
    </row>
    <row r="201" spans="1:75" x14ac:dyDescent="0.2">
      <c r="A201" s="1">
        <v>25</v>
      </c>
      <c r="B201" s="7">
        <v>469</v>
      </c>
      <c r="C201" s="8">
        <v>70</v>
      </c>
      <c r="D201" s="8">
        <v>632</v>
      </c>
      <c r="E201" s="8">
        <v>999</v>
      </c>
      <c r="F201" s="8">
        <v>715</v>
      </c>
      <c r="G201" s="8">
        <v>860</v>
      </c>
      <c r="H201" s="8">
        <v>362</v>
      </c>
      <c r="I201" s="8">
        <v>249</v>
      </c>
      <c r="J201" s="8">
        <v>111</v>
      </c>
      <c r="K201" s="8">
        <v>512</v>
      </c>
      <c r="L201" s="8">
        <v>974</v>
      </c>
      <c r="M201" s="8">
        <v>605</v>
      </c>
      <c r="N201" s="8">
        <v>881</v>
      </c>
      <c r="O201" s="8">
        <v>738</v>
      </c>
      <c r="P201" s="8">
        <v>212</v>
      </c>
      <c r="Q201" s="8">
        <v>323</v>
      </c>
      <c r="R201" s="8">
        <v>691</v>
      </c>
      <c r="S201" s="8">
        <v>804</v>
      </c>
      <c r="T201" s="8">
        <v>274</v>
      </c>
      <c r="U201" s="8">
        <v>129</v>
      </c>
      <c r="V201" s="8">
        <v>429</v>
      </c>
      <c r="W201" s="8">
        <v>62</v>
      </c>
      <c r="X201" s="8">
        <v>528</v>
      </c>
      <c r="Y201" s="8">
        <v>927</v>
      </c>
      <c r="Z201" s="97">
        <v>777</v>
      </c>
      <c r="AA201" s="8">
        <v>666</v>
      </c>
      <c r="AB201" s="8">
        <v>172</v>
      </c>
      <c r="AC201" s="12">
        <v>315</v>
      </c>
      <c r="AD201" s="8">
        <v>23</v>
      </c>
      <c r="AE201" s="8">
        <v>392</v>
      </c>
      <c r="AF201" s="8">
        <v>950</v>
      </c>
      <c r="AG201" s="9">
        <v>549</v>
      </c>
      <c r="AH201" s="5">
        <f t="shared" si="29"/>
        <v>16400</v>
      </c>
      <c r="AI201" s="5">
        <f t="shared" si="30"/>
        <v>11201200</v>
      </c>
      <c r="AJ201" s="2">
        <f t="shared" si="28"/>
        <v>8606720000</v>
      </c>
      <c r="AL201" s="126" t="s">
        <v>887</v>
      </c>
      <c r="AM201" s="127" t="s">
        <v>668</v>
      </c>
      <c r="AN201" s="127" t="s">
        <v>825</v>
      </c>
      <c r="AO201" s="128" t="s">
        <v>730</v>
      </c>
      <c r="AP201" s="127" t="s">
        <v>1012</v>
      </c>
      <c r="AQ201" s="128" t="s">
        <v>541</v>
      </c>
      <c r="AR201" s="127" t="s">
        <v>950</v>
      </c>
      <c r="AS201" s="127" t="s">
        <v>605</v>
      </c>
      <c r="AT201" s="127" t="s">
        <v>363</v>
      </c>
      <c r="AU201" s="127" t="s">
        <v>143</v>
      </c>
      <c r="AV201" s="128" t="s">
        <v>299</v>
      </c>
      <c r="AW201" s="127" t="s">
        <v>205</v>
      </c>
      <c r="AX201" s="128" t="s">
        <v>488</v>
      </c>
      <c r="AY201" s="127" t="s">
        <v>18</v>
      </c>
      <c r="AZ201" s="127" t="s">
        <v>426</v>
      </c>
      <c r="BA201" s="127" t="s">
        <v>82</v>
      </c>
      <c r="BB201" s="127" t="s">
        <v>644</v>
      </c>
      <c r="BC201" s="127" t="s">
        <v>865</v>
      </c>
      <c r="BD201" s="127" t="s">
        <v>708</v>
      </c>
      <c r="BE201" s="127" t="s">
        <v>801</v>
      </c>
      <c r="BF201" s="127" t="s">
        <v>519</v>
      </c>
      <c r="BG201" s="127" t="s">
        <v>988</v>
      </c>
      <c r="BH201" s="127" t="s">
        <v>581</v>
      </c>
      <c r="BI201" s="128" t="s">
        <v>1134</v>
      </c>
      <c r="BJ201" s="127" t="s">
        <v>151</v>
      </c>
      <c r="BK201" s="127" t="s">
        <v>370</v>
      </c>
      <c r="BL201" s="127" t="s">
        <v>213</v>
      </c>
      <c r="BM201" s="127" t="s">
        <v>307</v>
      </c>
      <c r="BN201" s="127" t="s">
        <v>26</v>
      </c>
      <c r="BO201" s="127" t="s">
        <v>496</v>
      </c>
      <c r="BP201" s="128" t="s">
        <v>90</v>
      </c>
      <c r="BQ201" s="129" t="s">
        <v>434</v>
      </c>
      <c r="BS201" s="42"/>
      <c r="BT201" s="50" t="s">
        <v>954</v>
      </c>
      <c r="BU201" s="51" t="s">
        <v>1014</v>
      </c>
      <c r="BV201" s="52">
        <f>K3+(192*K5)</f>
        <v>193</v>
      </c>
      <c r="BW201" s="42"/>
    </row>
    <row r="202" spans="1:75" x14ac:dyDescent="0.2">
      <c r="A202" s="1">
        <v>26</v>
      </c>
      <c r="B202" s="7">
        <v>114</v>
      </c>
      <c r="C202" s="8">
        <v>481</v>
      </c>
      <c r="D202" s="8">
        <v>979</v>
      </c>
      <c r="E202" s="8">
        <v>580</v>
      </c>
      <c r="F202" s="8">
        <v>880</v>
      </c>
      <c r="G202" s="8">
        <v>767</v>
      </c>
      <c r="H202" s="8">
        <v>205</v>
      </c>
      <c r="I202" s="8">
        <v>350</v>
      </c>
      <c r="J202" s="8">
        <v>460</v>
      </c>
      <c r="K202" s="8">
        <v>91</v>
      </c>
      <c r="L202" s="8">
        <v>617</v>
      </c>
      <c r="M202" s="8">
        <v>1018</v>
      </c>
      <c r="N202" s="8">
        <v>726</v>
      </c>
      <c r="O202" s="8">
        <v>837</v>
      </c>
      <c r="P202" s="8">
        <v>375</v>
      </c>
      <c r="Q202" s="8">
        <v>232</v>
      </c>
      <c r="R202" s="8">
        <v>792</v>
      </c>
      <c r="S202" s="8">
        <v>647</v>
      </c>
      <c r="T202" s="8">
        <v>181</v>
      </c>
      <c r="U202" s="8">
        <v>294</v>
      </c>
      <c r="V202" s="8">
        <v>10</v>
      </c>
      <c r="W202" s="8">
        <v>409</v>
      </c>
      <c r="X202" s="8">
        <v>939</v>
      </c>
      <c r="Y202" s="8">
        <v>572</v>
      </c>
      <c r="Z202" s="8">
        <v>686</v>
      </c>
      <c r="AA202" s="97">
        <v>829</v>
      </c>
      <c r="AB202" s="12">
        <v>271</v>
      </c>
      <c r="AC202" s="8">
        <v>160</v>
      </c>
      <c r="AD202" s="8">
        <v>436</v>
      </c>
      <c r="AE202" s="8">
        <v>35</v>
      </c>
      <c r="AF202" s="8">
        <v>529</v>
      </c>
      <c r="AG202" s="9">
        <v>898</v>
      </c>
      <c r="AH202" s="5">
        <f t="shared" si="29"/>
        <v>16400</v>
      </c>
      <c r="AI202" s="5">
        <f t="shared" si="30"/>
        <v>11201200</v>
      </c>
      <c r="AJ202" s="2">
        <f t="shared" si="28"/>
        <v>8606720000</v>
      </c>
      <c r="AL202" s="126" t="s">
        <v>873</v>
      </c>
      <c r="AM202" s="127" t="s">
        <v>653</v>
      </c>
      <c r="AN202" s="128" t="s">
        <v>810</v>
      </c>
      <c r="AO202" s="127" t="s">
        <v>716</v>
      </c>
      <c r="AP202" s="128" t="s">
        <v>997</v>
      </c>
      <c r="AQ202" s="127" t="s">
        <v>528</v>
      </c>
      <c r="AR202" s="127" t="s">
        <v>935</v>
      </c>
      <c r="AS202" s="127" t="s">
        <v>590</v>
      </c>
      <c r="AT202" s="127" t="s">
        <v>362</v>
      </c>
      <c r="AU202" s="127" t="s">
        <v>142</v>
      </c>
      <c r="AV202" s="127" t="s">
        <v>298</v>
      </c>
      <c r="AW202" s="128" t="s">
        <v>204</v>
      </c>
      <c r="AX202" s="127" t="s">
        <v>487</v>
      </c>
      <c r="AY202" s="128" t="s">
        <v>17</v>
      </c>
      <c r="AZ202" s="127" t="s">
        <v>425</v>
      </c>
      <c r="BA202" s="127" t="s">
        <v>81</v>
      </c>
      <c r="BB202" s="127" t="s">
        <v>645</v>
      </c>
      <c r="BC202" s="127" t="s">
        <v>866</v>
      </c>
      <c r="BD202" s="127" t="s">
        <v>709</v>
      </c>
      <c r="BE202" s="127" t="s">
        <v>802</v>
      </c>
      <c r="BF202" s="127" t="s">
        <v>520</v>
      </c>
      <c r="BG202" s="127" t="s">
        <v>989</v>
      </c>
      <c r="BH202" s="128" t="s">
        <v>582</v>
      </c>
      <c r="BI202" s="127" t="s">
        <v>928</v>
      </c>
      <c r="BJ202" s="127" t="s">
        <v>165</v>
      </c>
      <c r="BK202" s="127" t="s">
        <v>385</v>
      </c>
      <c r="BL202" s="127" t="s">
        <v>227</v>
      </c>
      <c r="BM202" s="127" t="s">
        <v>322</v>
      </c>
      <c r="BN202" s="127" t="s">
        <v>41</v>
      </c>
      <c r="BO202" s="127" t="s">
        <v>511</v>
      </c>
      <c r="BP202" s="127" t="s">
        <v>105</v>
      </c>
      <c r="BQ202" s="131" t="s">
        <v>1112</v>
      </c>
      <c r="BS202" s="42"/>
      <c r="BT202" s="50" t="s">
        <v>764</v>
      </c>
      <c r="BU202" s="51" t="s">
        <v>1014</v>
      </c>
      <c r="BV202" s="52">
        <f>K3+(193*K5)</f>
        <v>194</v>
      </c>
      <c r="BW202" s="42"/>
    </row>
    <row r="203" spans="1:75" x14ac:dyDescent="0.2">
      <c r="A203" s="1">
        <v>27</v>
      </c>
      <c r="B203" s="7">
        <v>558</v>
      </c>
      <c r="C203" s="8">
        <v>957</v>
      </c>
      <c r="D203" s="8">
        <v>399</v>
      </c>
      <c r="E203" s="8">
        <v>32</v>
      </c>
      <c r="F203" s="8">
        <v>308</v>
      </c>
      <c r="G203" s="8">
        <v>163</v>
      </c>
      <c r="H203" s="8">
        <v>657</v>
      </c>
      <c r="I203" s="8">
        <v>770</v>
      </c>
      <c r="J203" s="8">
        <v>920</v>
      </c>
      <c r="K203" s="8">
        <v>519</v>
      </c>
      <c r="L203" s="8">
        <v>53</v>
      </c>
      <c r="M203" s="8">
        <v>422</v>
      </c>
      <c r="N203" s="8">
        <v>138</v>
      </c>
      <c r="O203" s="8">
        <v>281</v>
      </c>
      <c r="P203" s="8">
        <v>811</v>
      </c>
      <c r="Q203" s="8">
        <v>700</v>
      </c>
      <c r="R203" s="8">
        <v>332</v>
      </c>
      <c r="S203" s="8">
        <v>219</v>
      </c>
      <c r="T203" s="8">
        <v>745</v>
      </c>
      <c r="U203" s="8">
        <v>890</v>
      </c>
      <c r="V203" s="8">
        <v>598</v>
      </c>
      <c r="W203" s="8">
        <v>965</v>
      </c>
      <c r="X203" s="8">
        <v>503</v>
      </c>
      <c r="Y203" s="8">
        <v>104</v>
      </c>
      <c r="Z203" s="8">
        <v>242</v>
      </c>
      <c r="AA203" s="12">
        <v>353</v>
      </c>
      <c r="AB203" s="97">
        <v>851</v>
      </c>
      <c r="AC203" s="8">
        <v>708</v>
      </c>
      <c r="AD203" s="8">
        <v>1008</v>
      </c>
      <c r="AE203" s="8">
        <v>639</v>
      </c>
      <c r="AF203" s="8">
        <v>77</v>
      </c>
      <c r="AG203" s="9">
        <v>478</v>
      </c>
      <c r="AH203" s="5">
        <f t="shared" si="29"/>
        <v>16400</v>
      </c>
      <c r="AI203" s="5">
        <f t="shared" si="30"/>
        <v>11201200</v>
      </c>
      <c r="AL203" s="126" t="s">
        <v>885</v>
      </c>
      <c r="AM203" s="128" t="s">
        <v>666</v>
      </c>
      <c r="AN203" s="127" t="s">
        <v>823</v>
      </c>
      <c r="AO203" s="127" t="s">
        <v>728</v>
      </c>
      <c r="AP203" s="127" t="s">
        <v>1010</v>
      </c>
      <c r="AQ203" s="127" t="s">
        <v>539</v>
      </c>
      <c r="AR203" s="127" t="s">
        <v>948</v>
      </c>
      <c r="AS203" s="127" t="s">
        <v>603</v>
      </c>
      <c r="AT203" s="128" t="s">
        <v>1128</v>
      </c>
      <c r="AU203" s="127" t="s">
        <v>145</v>
      </c>
      <c r="AV203" s="127" t="s">
        <v>301</v>
      </c>
      <c r="AW203" s="127" t="s">
        <v>207</v>
      </c>
      <c r="AX203" s="127" t="s">
        <v>490</v>
      </c>
      <c r="AY203" s="127" t="s">
        <v>20</v>
      </c>
      <c r="AZ203" s="127" t="s">
        <v>428</v>
      </c>
      <c r="BA203" s="127" t="s">
        <v>84</v>
      </c>
      <c r="BB203" s="127" t="s">
        <v>642</v>
      </c>
      <c r="BC203" s="127" t="s">
        <v>863</v>
      </c>
      <c r="BD203" s="127" t="s">
        <v>706</v>
      </c>
      <c r="BE203" s="128" t="s">
        <v>799</v>
      </c>
      <c r="BF203" s="127" t="s">
        <v>517</v>
      </c>
      <c r="BG203" s="128" t="s">
        <v>986</v>
      </c>
      <c r="BH203" s="127" t="s">
        <v>579</v>
      </c>
      <c r="BI203" s="127" t="s">
        <v>925</v>
      </c>
      <c r="BJ203" s="127" t="s">
        <v>153</v>
      </c>
      <c r="BK203" s="127" t="s">
        <v>372</v>
      </c>
      <c r="BL203" s="128" t="s">
        <v>214</v>
      </c>
      <c r="BM203" s="127" t="s">
        <v>309</v>
      </c>
      <c r="BN203" s="128" t="s">
        <v>28</v>
      </c>
      <c r="BO203" s="127" t="s">
        <v>498</v>
      </c>
      <c r="BP203" s="127" t="s">
        <v>92</v>
      </c>
      <c r="BQ203" s="129" t="s">
        <v>19</v>
      </c>
      <c r="BS203" s="42"/>
      <c r="BT203" s="50" t="s">
        <v>695</v>
      </c>
      <c r="BU203" s="51" t="s">
        <v>1014</v>
      </c>
      <c r="BV203" s="52">
        <f>K3+(194*K5)</f>
        <v>195</v>
      </c>
      <c r="BW203" s="42"/>
    </row>
    <row r="204" spans="1:75" x14ac:dyDescent="0.2">
      <c r="A204" s="1">
        <v>28</v>
      </c>
      <c r="B204" s="7">
        <v>905</v>
      </c>
      <c r="C204" s="8">
        <v>538</v>
      </c>
      <c r="D204" s="8">
        <v>44</v>
      </c>
      <c r="E204" s="8">
        <v>443</v>
      </c>
      <c r="F204" s="8">
        <v>151</v>
      </c>
      <c r="G204" s="8">
        <v>264</v>
      </c>
      <c r="H204" s="8">
        <v>822</v>
      </c>
      <c r="I204" s="8">
        <v>677</v>
      </c>
      <c r="J204" s="8">
        <v>563</v>
      </c>
      <c r="K204" s="8">
        <v>932</v>
      </c>
      <c r="L204" s="8">
        <v>402</v>
      </c>
      <c r="M204" s="8">
        <v>1</v>
      </c>
      <c r="N204" s="8">
        <v>301</v>
      </c>
      <c r="O204" s="8">
        <v>190</v>
      </c>
      <c r="P204" s="8">
        <v>656</v>
      </c>
      <c r="Q204" s="8">
        <v>799</v>
      </c>
      <c r="R204" s="8">
        <v>239</v>
      </c>
      <c r="S204" s="8">
        <v>384</v>
      </c>
      <c r="T204" s="8">
        <v>846</v>
      </c>
      <c r="U204" s="8">
        <v>733</v>
      </c>
      <c r="V204" s="8">
        <v>1009</v>
      </c>
      <c r="W204" s="8">
        <v>610</v>
      </c>
      <c r="X204" s="8">
        <v>84</v>
      </c>
      <c r="Y204" s="8">
        <v>451</v>
      </c>
      <c r="Z204" s="12">
        <v>341</v>
      </c>
      <c r="AA204" s="8">
        <v>198</v>
      </c>
      <c r="AB204" s="8">
        <v>760</v>
      </c>
      <c r="AC204" s="97">
        <v>871</v>
      </c>
      <c r="AD204" s="8">
        <v>587</v>
      </c>
      <c r="AE204" s="8">
        <v>988</v>
      </c>
      <c r="AF204" s="8">
        <v>490</v>
      </c>
      <c r="AG204" s="9">
        <v>121</v>
      </c>
      <c r="AH204" s="5">
        <f t="shared" si="29"/>
        <v>16400</v>
      </c>
      <c r="AI204" s="5">
        <f t="shared" si="30"/>
        <v>11201200</v>
      </c>
      <c r="AL204" s="130" t="s">
        <v>1138</v>
      </c>
      <c r="AM204" s="127" t="s">
        <v>655</v>
      </c>
      <c r="AN204" s="127" t="s">
        <v>812</v>
      </c>
      <c r="AO204" s="127" t="s">
        <v>718</v>
      </c>
      <c r="AP204" s="127" t="s">
        <v>999</v>
      </c>
      <c r="AQ204" s="127" t="s">
        <v>530</v>
      </c>
      <c r="AR204" s="127" t="s">
        <v>937</v>
      </c>
      <c r="AS204" s="127" t="s">
        <v>592</v>
      </c>
      <c r="AT204" s="127" t="s">
        <v>360</v>
      </c>
      <c r="AU204" s="128" t="s">
        <v>141</v>
      </c>
      <c r="AV204" s="127" t="s">
        <v>296</v>
      </c>
      <c r="AW204" s="127" t="s">
        <v>202</v>
      </c>
      <c r="AX204" s="127" t="s">
        <v>485</v>
      </c>
      <c r="AY204" s="127" t="s">
        <v>15</v>
      </c>
      <c r="AZ204" s="127" t="s">
        <v>423</v>
      </c>
      <c r="BA204" s="127" t="s">
        <v>79</v>
      </c>
      <c r="BB204" s="127" t="s">
        <v>647</v>
      </c>
      <c r="BC204" s="127" t="s">
        <v>868</v>
      </c>
      <c r="BD204" s="128" t="s">
        <v>710</v>
      </c>
      <c r="BE204" s="127" t="s">
        <v>804</v>
      </c>
      <c r="BF204" s="128" t="s">
        <v>522</v>
      </c>
      <c r="BG204" s="127" t="s">
        <v>991</v>
      </c>
      <c r="BH204" s="127" t="s">
        <v>584</v>
      </c>
      <c r="BI204" s="127" t="s">
        <v>930</v>
      </c>
      <c r="BJ204" s="127" t="s">
        <v>163</v>
      </c>
      <c r="BK204" s="127" t="s">
        <v>383</v>
      </c>
      <c r="BL204" s="127" t="s">
        <v>225</v>
      </c>
      <c r="BM204" s="128" t="s">
        <v>320</v>
      </c>
      <c r="BN204" s="127" t="s">
        <v>39</v>
      </c>
      <c r="BO204" s="128" t="s">
        <v>509</v>
      </c>
      <c r="BP204" s="127" t="s">
        <v>103</v>
      </c>
      <c r="BQ204" s="129" t="s">
        <v>447</v>
      </c>
      <c r="BS204" s="42"/>
      <c r="BT204" s="50" t="s">
        <v>636</v>
      </c>
      <c r="BU204" s="51" t="s">
        <v>1014</v>
      </c>
      <c r="BV204" s="52">
        <f>K3+(195*K5)</f>
        <v>196</v>
      </c>
      <c r="BW204" s="42"/>
    </row>
    <row r="205" spans="1:75" x14ac:dyDescent="0.2">
      <c r="A205" s="1">
        <v>29</v>
      </c>
      <c r="B205" s="7">
        <v>600</v>
      </c>
      <c r="C205" s="8">
        <v>967</v>
      </c>
      <c r="D205" s="8">
        <v>501</v>
      </c>
      <c r="E205" s="8">
        <v>102</v>
      </c>
      <c r="F205" s="8">
        <v>330</v>
      </c>
      <c r="G205" s="8">
        <v>217</v>
      </c>
      <c r="H205" s="8">
        <v>747</v>
      </c>
      <c r="I205" s="8">
        <v>892</v>
      </c>
      <c r="J205" s="8">
        <v>1006</v>
      </c>
      <c r="K205" s="8">
        <v>637</v>
      </c>
      <c r="L205" s="8">
        <v>79</v>
      </c>
      <c r="M205" s="8">
        <v>480</v>
      </c>
      <c r="N205" s="8">
        <v>244</v>
      </c>
      <c r="O205" s="8">
        <v>355</v>
      </c>
      <c r="P205" s="8">
        <v>849</v>
      </c>
      <c r="Q205" s="8">
        <v>706</v>
      </c>
      <c r="R205" s="8">
        <v>306</v>
      </c>
      <c r="S205" s="8">
        <v>161</v>
      </c>
      <c r="T205" s="8">
        <v>659</v>
      </c>
      <c r="U205" s="8">
        <v>772</v>
      </c>
      <c r="V205" s="8">
        <v>560</v>
      </c>
      <c r="W205" s="8">
        <v>959</v>
      </c>
      <c r="X205" s="8">
        <v>397</v>
      </c>
      <c r="Y205" s="8">
        <v>30</v>
      </c>
      <c r="Z205" s="8">
        <v>140</v>
      </c>
      <c r="AA205" s="8">
        <v>283</v>
      </c>
      <c r="AB205" s="8">
        <v>809</v>
      </c>
      <c r="AC205" s="8">
        <v>698</v>
      </c>
      <c r="AD205" s="97">
        <v>918</v>
      </c>
      <c r="AE205" s="8">
        <v>517</v>
      </c>
      <c r="AF205" s="8">
        <v>55</v>
      </c>
      <c r="AG205" s="32">
        <v>424</v>
      </c>
      <c r="AH205" s="5">
        <f t="shared" si="29"/>
        <v>16400</v>
      </c>
      <c r="AI205" s="5">
        <f t="shared" si="30"/>
        <v>11201200</v>
      </c>
      <c r="AL205" s="126" t="s">
        <v>883</v>
      </c>
      <c r="AM205" s="128" t="s">
        <v>664</v>
      </c>
      <c r="AN205" s="127" t="s">
        <v>821</v>
      </c>
      <c r="AO205" s="127" t="s">
        <v>726</v>
      </c>
      <c r="AP205" s="127" t="s">
        <v>1008</v>
      </c>
      <c r="AQ205" s="127" t="s">
        <v>538</v>
      </c>
      <c r="AR205" s="127" t="s">
        <v>946</v>
      </c>
      <c r="AS205" s="128" t="s">
        <v>601</v>
      </c>
      <c r="AT205" s="128" t="s">
        <v>366</v>
      </c>
      <c r="AU205" s="127" t="s">
        <v>147</v>
      </c>
      <c r="AV205" s="127" t="s">
        <v>303</v>
      </c>
      <c r="AW205" s="127" t="s">
        <v>209</v>
      </c>
      <c r="AX205" s="127" t="s">
        <v>492</v>
      </c>
      <c r="AY205" s="127" t="s">
        <v>22</v>
      </c>
      <c r="AZ205" s="128" t="s">
        <v>430</v>
      </c>
      <c r="BA205" s="127" t="s">
        <v>86</v>
      </c>
      <c r="BB205" s="127" t="s">
        <v>640</v>
      </c>
      <c r="BC205" s="127" t="s">
        <v>861</v>
      </c>
      <c r="BD205" s="127" t="s">
        <v>704</v>
      </c>
      <c r="BE205" s="127" t="s">
        <v>797</v>
      </c>
      <c r="BF205" s="127" t="s">
        <v>515</v>
      </c>
      <c r="BG205" s="128" t="s">
        <v>984</v>
      </c>
      <c r="BH205" s="127" t="s">
        <v>577</v>
      </c>
      <c r="BI205" s="127" t="s">
        <v>923</v>
      </c>
      <c r="BJ205" s="127" t="s">
        <v>155</v>
      </c>
      <c r="BK205" s="127" t="s">
        <v>374</v>
      </c>
      <c r="BL205" s="127" t="s">
        <v>216</v>
      </c>
      <c r="BM205" s="127" t="s">
        <v>311</v>
      </c>
      <c r="BN205" s="128" t="s">
        <v>1127</v>
      </c>
      <c r="BO205" s="127" t="s">
        <v>500</v>
      </c>
      <c r="BP205" s="127" t="s">
        <v>94</v>
      </c>
      <c r="BQ205" s="129" t="s">
        <v>438</v>
      </c>
      <c r="BS205" s="42"/>
      <c r="BT205" s="50" t="s">
        <v>442</v>
      </c>
      <c r="BU205" s="51" t="s">
        <v>1014</v>
      </c>
      <c r="BV205" s="52">
        <f>K3+(196*K5)</f>
        <v>197</v>
      </c>
      <c r="BW205" s="42"/>
    </row>
    <row r="206" spans="1:75" x14ac:dyDescent="0.2">
      <c r="A206" s="1">
        <v>30</v>
      </c>
      <c r="B206" s="7">
        <v>1011</v>
      </c>
      <c r="C206" s="8">
        <v>612</v>
      </c>
      <c r="D206" s="8">
        <v>82</v>
      </c>
      <c r="E206" s="8">
        <v>449</v>
      </c>
      <c r="F206" s="8">
        <v>237</v>
      </c>
      <c r="G206" s="8">
        <v>382</v>
      </c>
      <c r="H206" s="8">
        <v>848</v>
      </c>
      <c r="I206" s="8">
        <v>735</v>
      </c>
      <c r="J206" s="8">
        <v>585</v>
      </c>
      <c r="K206" s="8">
        <v>986</v>
      </c>
      <c r="L206" s="8">
        <v>492</v>
      </c>
      <c r="M206" s="8">
        <v>123</v>
      </c>
      <c r="N206" s="8">
        <v>343</v>
      </c>
      <c r="O206" s="8">
        <v>200</v>
      </c>
      <c r="P206" s="8">
        <v>758</v>
      </c>
      <c r="Q206" s="8">
        <v>869</v>
      </c>
      <c r="R206" s="8">
        <v>149</v>
      </c>
      <c r="S206" s="8">
        <v>262</v>
      </c>
      <c r="T206" s="8">
        <v>824</v>
      </c>
      <c r="U206" s="8">
        <v>679</v>
      </c>
      <c r="V206" s="8">
        <v>907</v>
      </c>
      <c r="W206" s="8">
        <v>540</v>
      </c>
      <c r="X206" s="8">
        <v>42</v>
      </c>
      <c r="Y206" s="8">
        <v>441</v>
      </c>
      <c r="Z206" s="8">
        <v>303</v>
      </c>
      <c r="AA206" s="8">
        <v>192</v>
      </c>
      <c r="AB206" s="8">
        <v>654</v>
      </c>
      <c r="AC206" s="8">
        <v>797</v>
      </c>
      <c r="AD206" s="8">
        <v>561</v>
      </c>
      <c r="AE206" s="97">
        <v>930</v>
      </c>
      <c r="AF206" s="12">
        <v>404</v>
      </c>
      <c r="AG206" s="9">
        <v>3</v>
      </c>
      <c r="AH206" s="5">
        <f t="shared" si="29"/>
        <v>16400</v>
      </c>
      <c r="AI206" s="5">
        <f t="shared" si="30"/>
        <v>11201200</v>
      </c>
      <c r="AL206" s="130" t="s">
        <v>876</v>
      </c>
      <c r="AM206" s="127" t="s">
        <v>657</v>
      </c>
      <c r="AN206" s="127" t="s">
        <v>814</v>
      </c>
      <c r="AO206" s="127" t="s">
        <v>720</v>
      </c>
      <c r="AP206" s="127" t="s">
        <v>1001</v>
      </c>
      <c r="AQ206" s="127" t="s">
        <v>532</v>
      </c>
      <c r="AR206" s="128" t="s">
        <v>939</v>
      </c>
      <c r="AS206" s="127" t="s">
        <v>594</v>
      </c>
      <c r="AT206" s="127" t="s">
        <v>358</v>
      </c>
      <c r="AU206" s="128" t="s">
        <v>139</v>
      </c>
      <c r="AV206" s="127" t="s">
        <v>294</v>
      </c>
      <c r="AW206" s="127" t="s">
        <v>200</v>
      </c>
      <c r="AX206" s="127" t="s">
        <v>483</v>
      </c>
      <c r="AY206" s="127" t="s">
        <v>14</v>
      </c>
      <c r="AZ206" s="127" t="s">
        <v>421</v>
      </c>
      <c r="BA206" s="128" t="s">
        <v>77</v>
      </c>
      <c r="BB206" s="127" t="s">
        <v>649</v>
      </c>
      <c r="BC206" s="127" t="s">
        <v>869</v>
      </c>
      <c r="BD206" s="127" t="s">
        <v>712</v>
      </c>
      <c r="BE206" s="127" t="s">
        <v>806</v>
      </c>
      <c r="BF206" s="128" t="s">
        <v>1133</v>
      </c>
      <c r="BG206" s="127" t="s">
        <v>993</v>
      </c>
      <c r="BH206" s="127" t="s">
        <v>586</v>
      </c>
      <c r="BI206" s="127" t="s">
        <v>932</v>
      </c>
      <c r="BJ206" s="127" t="s">
        <v>161</v>
      </c>
      <c r="BK206" s="127" t="s">
        <v>381</v>
      </c>
      <c r="BL206" s="127" t="s">
        <v>223</v>
      </c>
      <c r="BM206" s="127" t="s">
        <v>318</v>
      </c>
      <c r="BN206" s="127" t="s">
        <v>37</v>
      </c>
      <c r="BO206" s="128" t="s">
        <v>507</v>
      </c>
      <c r="BP206" s="127" t="s">
        <v>101</v>
      </c>
      <c r="BQ206" s="129" t="s">
        <v>445</v>
      </c>
      <c r="BS206" s="42"/>
      <c r="BT206" s="50" t="s">
        <v>383</v>
      </c>
      <c r="BU206" s="51" t="s">
        <v>1014</v>
      </c>
      <c r="BV206" s="52">
        <f>K3+(197*K5)</f>
        <v>198</v>
      </c>
      <c r="BW206" s="42"/>
    </row>
    <row r="207" spans="1:75" x14ac:dyDescent="0.2">
      <c r="A207" s="1">
        <v>31</v>
      </c>
      <c r="B207" s="7">
        <v>431</v>
      </c>
      <c r="C207" s="8">
        <v>64</v>
      </c>
      <c r="D207" s="8">
        <v>526</v>
      </c>
      <c r="E207" s="8">
        <v>925</v>
      </c>
      <c r="F207" s="8">
        <v>689</v>
      </c>
      <c r="G207" s="8">
        <v>802</v>
      </c>
      <c r="H207" s="8">
        <v>276</v>
      </c>
      <c r="I207" s="8">
        <v>131</v>
      </c>
      <c r="J207" s="8">
        <v>21</v>
      </c>
      <c r="K207" s="8">
        <v>390</v>
      </c>
      <c r="L207" s="8">
        <v>952</v>
      </c>
      <c r="M207" s="8">
        <v>551</v>
      </c>
      <c r="N207" s="8">
        <v>779</v>
      </c>
      <c r="O207" s="8">
        <v>668</v>
      </c>
      <c r="P207" s="8">
        <v>170</v>
      </c>
      <c r="Q207" s="8">
        <v>313</v>
      </c>
      <c r="R207" s="8">
        <v>713</v>
      </c>
      <c r="S207" s="8">
        <v>858</v>
      </c>
      <c r="T207" s="8">
        <v>364</v>
      </c>
      <c r="U207" s="8">
        <v>251</v>
      </c>
      <c r="V207" s="8">
        <v>471</v>
      </c>
      <c r="W207" s="8">
        <v>72</v>
      </c>
      <c r="X207" s="8">
        <v>630</v>
      </c>
      <c r="Y207" s="8">
        <v>997</v>
      </c>
      <c r="Z207" s="8">
        <v>883</v>
      </c>
      <c r="AA207" s="8">
        <v>740</v>
      </c>
      <c r="AB207" s="8">
        <v>210</v>
      </c>
      <c r="AC207" s="8">
        <v>321</v>
      </c>
      <c r="AD207" s="8">
        <v>109</v>
      </c>
      <c r="AE207" s="12">
        <v>510</v>
      </c>
      <c r="AF207" s="97">
        <v>976</v>
      </c>
      <c r="AG207" s="9">
        <v>607</v>
      </c>
      <c r="AH207" s="5">
        <f t="shared" si="29"/>
        <v>16400</v>
      </c>
      <c r="AI207" s="5">
        <f t="shared" si="30"/>
        <v>11201200</v>
      </c>
      <c r="AJ207" s="2">
        <f t="shared" si="28"/>
        <v>8606720000</v>
      </c>
      <c r="AL207" s="126" t="s">
        <v>881</v>
      </c>
      <c r="AM207" s="127" t="s">
        <v>662</v>
      </c>
      <c r="AN207" s="127" t="s">
        <v>819</v>
      </c>
      <c r="AO207" s="128" t="s">
        <v>1129</v>
      </c>
      <c r="AP207" s="127" t="s">
        <v>1006</v>
      </c>
      <c r="AQ207" s="127" t="s">
        <v>536</v>
      </c>
      <c r="AR207" s="127" t="s">
        <v>944</v>
      </c>
      <c r="AS207" s="127" t="s">
        <v>599</v>
      </c>
      <c r="AT207" s="127" t="s">
        <v>368</v>
      </c>
      <c r="AU207" s="127" t="s">
        <v>149</v>
      </c>
      <c r="AV207" s="128" t="s">
        <v>305</v>
      </c>
      <c r="AW207" s="127" t="s">
        <v>211</v>
      </c>
      <c r="AX207" s="127" t="s">
        <v>494</v>
      </c>
      <c r="AY207" s="127" t="s">
        <v>24</v>
      </c>
      <c r="AZ207" s="127" t="s">
        <v>432</v>
      </c>
      <c r="BA207" s="127" t="s">
        <v>88</v>
      </c>
      <c r="BB207" s="127" t="s">
        <v>638</v>
      </c>
      <c r="BC207" s="128" t="s">
        <v>859</v>
      </c>
      <c r="BD207" s="127" t="s">
        <v>702</v>
      </c>
      <c r="BE207" s="127" t="s">
        <v>795</v>
      </c>
      <c r="BF207" s="127" t="s">
        <v>513</v>
      </c>
      <c r="BG207" s="127" t="s">
        <v>982</v>
      </c>
      <c r="BH207" s="127" t="s">
        <v>575</v>
      </c>
      <c r="BI207" s="128" t="s">
        <v>1084</v>
      </c>
      <c r="BJ207" s="128" t="s">
        <v>65</v>
      </c>
      <c r="BK207" s="127" t="s">
        <v>376</v>
      </c>
      <c r="BL207" s="127" t="s">
        <v>218</v>
      </c>
      <c r="BM207" s="127" t="s">
        <v>313</v>
      </c>
      <c r="BN207" s="127" t="s">
        <v>32</v>
      </c>
      <c r="BO207" s="127" t="s">
        <v>502</v>
      </c>
      <c r="BP207" s="128" t="s">
        <v>96</v>
      </c>
      <c r="BQ207" s="129" t="s">
        <v>440</v>
      </c>
      <c r="BS207" s="42"/>
      <c r="BT207" s="70" t="s">
        <v>203</v>
      </c>
      <c r="BU207" s="51" t="s">
        <v>1014</v>
      </c>
      <c r="BV207" s="52">
        <f>K3+(198*K5)</f>
        <v>199</v>
      </c>
      <c r="BW207" s="42"/>
    </row>
    <row r="208" spans="1:75" ht="13.5" thickBot="1" x14ac:dyDescent="0.25">
      <c r="A208" s="1">
        <v>32</v>
      </c>
      <c r="B208" s="81">
        <v>12</v>
      </c>
      <c r="C208" s="10">
        <v>411</v>
      </c>
      <c r="D208" s="10">
        <v>937</v>
      </c>
      <c r="E208" s="10">
        <v>570</v>
      </c>
      <c r="F208" s="10">
        <v>790</v>
      </c>
      <c r="G208" s="10">
        <v>645</v>
      </c>
      <c r="H208" s="10">
        <v>183</v>
      </c>
      <c r="I208" s="10">
        <v>296</v>
      </c>
      <c r="J208" s="10">
        <v>434</v>
      </c>
      <c r="K208" s="10">
        <v>33</v>
      </c>
      <c r="L208" s="10">
        <v>531</v>
      </c>
      <c r="M208" s="10">
        <v>900</v>
      </c>
      <c r="N208" s="10">
        <v>688</v>
      </c>
      <c r="O208" s="10">
        <v>831</v>
      </c>
      <c r="P208" s="10">
        <v>269</v>
      </c>
      <c r="Q208" s="10">
        <v>158</v>
      </c>
      <c r="R208" s="10">
        <v>878</v>
      </c>
      <c r="S208" s="10">
        <v>765</v>
      </c>
      <c r="T208" s="10">
        <v>207</v>
      </c>
      <c r="U208" s="10">
        <v>352</v>
      </c>
      <c r="V208" s="10">
        <v>116</v>
      </c>
      <c r="W208" s="10">
        <v>483</v>
      </c>
      <c r="X208" s="10">
        <v>977</v>
      </c>
      <c r="Y208" s="10">
        <v>578</v>
      </c>
      <c r="Z208" s="10">
        <v>728</v>
      </c>
      <c r="AA208" s="10">
        <v>839</v>
      </c>
      <c r="AB208" s="10">
        <v>373</v>
      </c>
      <c r="AC208" s="10">
        <v>230</v>
      </c>
      <c r="AD208" s="30">
        <v>458</v>
      </c>
      <c r="AE208" s="10">
        <v>89</v>
      </c>
      <c r="AF208" s="10">
        <v>619</v>
      </c>
      <c r="AG208" s="120">
        <v>1020</v>
      </c>
      <c r="AH208" s="5">
        <f t="shared" si="29"/>
        <v>16400</v>
      </c>
      <c r="AI208" s="5">
        <f t="shared" si="30"/>
        <v>11201200</v>
      </c>
      <c r="AJ208" s="2">
        <f t="shared" si="28"/>
        <v>8606720000</v>
      </c>
      <c r="AL208" s="132" t="s">
        <v>878</v>
      </c>
      <c r="AM208" s="133" t="s">
        <v>659</v>
      </c>
      <c r="AN208" s="134" t="s">
        <v>816</v>
      </c>
      <c r="AO208" s="133" t="s">
        <v>722</v>
      </c>
      <c r="AP208" s="133" t="s">
        <v>1003</v>
      </c>
      <c r="AQ208" s="133" t="s">
        <v>533</v>
      </c>
      <c r="AR208" s="133" t="s">
        <v>941</v>
      </c>
      <c r="AS208" s="133" t="s">
        <v>596</v>
      </c>
      <c r="AT208" s="133" t="s">
        <v>356</v>
      </c>
      <c r="AU208" s="133" t="s">
        <v>137</v>
      </c>
      <c r="AV208" s="133" t="s">
        <v>292</v>
      </c>
      <c r="AW208" s="134" t="s">
        <v>1111</v>
      </c>
      <c r="AX208" s="133" t="s">
        <v>481</v>
      </c>
      <c r="AY208" s="133" t="s">
        <v>12</v>
      </c>
      <c r="AZ208" s="133" t="s">
        <v>419</v>
      </c>
      <c r="BA208" s="133" t="s">
        <v>75</v>
      </c>
      <c r="BB208" s="134" t="s">
        <v>651</v>
      </c>
      <c r="BC208" s="133" t="s">
        <v>871</v>
      </c>
      <c r="BD208" s="133" t="s">
        <v>714</v>
      </c>
      <c r="BE208" s="133" t="s">
        <v>808</v>
      </c>
      <c r="BF208" s="133" t="s">
        <v>526</v>
      </c>
      <c r="BG208" s="133" t="s">
        <v>995</v>
      </c>
      <c r="BH208" s="134" t="s">
        <v>588</v>
      </c>
      <c r="BI208" s="133" t="s">
        <v>1</v>
      </c>
      <c r="BJ208" s="133" t="s">
        <v>159</v>
      </c>
      <c r="BK208" s="134" t="s">
        <v>1016</v>
      </c>
      <c r="BL208" s="133" t="s">
        <v>221</v>
      </c>
      <c r="BM208" s="133" t="s">
        <v>316</v>
      </c>
      <c r="BN208" s="133" t="s">
        <v>35</v>
      </c>
      <c r="BO208" s="133" t="s">
        <v>505</v>
      </c>
      <c r="BP208" s="133" t="s">
        <v>99</v>
      </c>
      <c r="BQ208" s="135" t="s">
        <v>443</v>
      </c>
      <c r="BS208" s="42"/>
      <c r="BT208" s="50" t="s">
        <v>14</v>
      </c>
      <c r="BU208" s="51" t="s">
        <v>1014</v>
      </c>
      <c r="BV208" s="52">
        <f>K3+(199*K5)</f>
        <v>200</v>
      </c>
      <c r="BW208" s="42"/>
    </row>
    <row r="209" spans="1:75" x14ac:dyDescent="0.2">
      <c r="A209" s="3" t="s">
        <v>0</v>
      </c>
      <c r="B209" s="5">
        <f>SUM(B177:B208)</f>
        <v>16400</v>
      </c>
      <c r="C209" s="5">
        <f t="shared" ref="C209" si="31">SUM(C177:C208)</f>
        <v>16400</v>
      </c>
      <c r="D209" s="5">
        <f t="shared" ref="D209" si="32">SUM(D177:D208)</f>
        <v>16400</v>
      </c>
      <c r="E209" s="5">
        <f t="shared" ref="E209" si="33">SUM(E177:E208)</f>
        <v>16400</v>
      </c>
      <c r="F209" s="5">
        <f t="shared" ref="F209" si="34">SUM(F177:F208)</f>
        <v>16400</v>
      </c>
      <c r="G209" s="5">
        <f t="shared" ref="G209" si="35">SUM(G177:G208)</f>
        <v>16400</v>
      </c>
      <c r="H209" s="5">
        <f t="shared" ref="H209" si="36">SUM(H177:H208)</f>
        <v>16400</v>
      </c>
      <c r="I209" s="5">
        <f t="shared" ref="I209" si="37">SUM(I177:I208)</f>
        <v>16400</v>
      </c>
      <c r="J209" s="5">
        <f t="shared" ref="J209" si="38">SUM(J177:J208)</f>
        <v>16400</v>
      </c>
      <c r="K209" s="5">
        <f t="shared" ref="K209" si="39">SUM(K177:K208)</f>
        <v>16400</v>
      </c>
      <c r="L209" s="5">
        <f t="shared" ref="L209" si="40">SUM(L177:L208)</f>
        <v>16400</v>
      </c>
      <c r="M209" s="5">
        <f t="shared" ref="M209" si="41">SUM(M177:M208)</f>
        <v>16400</v>
      </c>
      <c r="N209" s="5">
        <f t="shared" ref="N209" si="42">SUM(N177:N208)</f>
        <v>16400</v>
      </c>
      <c r="O209" s="5">
        <f t="shared" ref="O209" si="43">SUM(O177:O208)</f>
        <v>16400</v>
      </c>
      <c r="P209" s="5">
        <f t="shared" ref="P209" si="44">SUM(P177:P208)</f>
        <v>16400</v>
      </c>
      <c r="Q209" s="5">
        <f t="shared" ref="Q209" si="45">SUM(Q177:Q208)</f>
        <v>16400</v>
      </c>
      <c r="R209" s="5">
        <f t="shared" ref="R209" si="46">SUM(R177:R208)</f>
        <v>16400</v>
      </c>
      <c r="S209" s="5">
        <f t="shared" ref="S209" si="47">SUM(S177:S208)</f>
        <v>16400</v>
      </c>
      <c r="T209" s="5">
        <f t="shared" ref="T209" si="48">SUM(T177:T208)</f>
        <v>16400</v>
      </c>
      <c r="U209" s="5">
        <f t="shared" ref="U209" si="49">SUM(U177:U208)</f>
        <v>16400</v>
      </c>
      <c r="V209" s="5">
        <f t="shared" ref="V209" si="50">SUM(V177:V208)</f>
        <v>16400</v>
      </c>
      <c r="W209" s="5">
        <f t="shared" ref="W209" si="51">SUM(W177:W208)</f>
        <v>16400</v>
      </c>
      <c r="X209" s="5">
        <f t="shared" ref="X209" si="52">SUM(X177:X208)</f>
        <v>16400</v>
      </c>
      <c r="Y209" s="5">
        <f t="shared" ref="Y209" si="53">SUM(Y177:Y208)</f>
        <v>16400</v>
      </c>
      <c r="Z209" s="5">
        <f t="shared" ref="Z209" si="54">SUM(Z177:Z208)</f>
        <v>16400</v>
      </c>
      <c r="AA209" s="5">
        <f t="shared" ref="AA209" si="55">SUM(AA177:AA208)</f>
        <v>16400</v>
      </c>
      <c r="AB209" s="5">
        <f t="shared" ref="AB209" si="56">SUM(AB177:AB208)</f>
        <v>16400</v>
      </c>
      <c r="AC209" s="5">
        <f t="shared" ref="AC209" si="57">SUM(AC177:AC208)</f>
        <v>16400</v>
      </c>
      <c r="AD209" s="5">
        <f t="shared" ref="AD209" si="58">SUM(AD177:AD208)</f>
        <v>16400</v>
      </c>
      <c r="AE209" s="5">
        <f t="shared" ref="AE209" si="59">SUM(AE177:AE208)</f>
        <v>16400</v>
      </c>
      <c r="AF209" s="5">
        <f t="shared" ref="AF209" si="60">SUM(AF177:AF208)</f>
        <v>16400</v>
      </c>
      <c r="AG209" s="5">
        <f t="shared" ref="AG209" si="61">SUM(AG177:AG208)</f>
        <v>16400</v>
      </c>
      <c r="AH209" s="5"/>
      <c r="AI209" s="5"/>
      <c r="AL209" s="136"/>
      <c r="AM209" s="136"/>
      <c r="AN209" s="136"/>
      <c r="AO209" s="136"/>
      <c r="AP209" s="136"/>
      <c r="AQ209" s="136"/>
      <c r="AR209" s="136"/>
      <c r="AS209" s="136"/>
      <c r="AT209" s="136"/>
      <c r="AU209" s="136"/>
      <c r="AV209" s="136"/>
      <c r="AW209" s="136"/>
      <c r="AX209" s="136"/>
      <c r="AY209" s="136"/>
      <c r="AZ209" s="136"/>
      <c r="BA209" s="136"/>
      <c r="BB209" s="136"/>
      <c r="BC209" s="136"/>
      <c r="BD209" s="136"/>
      <c r="BE209" s="136"/>
      <c r="BF209" s="136"/>
      <c r="BG209" s="136"/>
      <c r="BH209" s="136"/>
      <c r="BI209" s="136"/>
      <c r="BJ209" s="136"/>
      <c r="BK209" s="136"/>
      <c r="BL209" s="136"/>
      <c r="BM209" s="136"/>
      <c r="BN209" s="136"/>
      <c r="BO209" s="136"/>
      <c r="BP209" s="136"/>
      <c r="BQ209" s="136"/>
      <c r="BS209" s="42"/>
      <c r="BT209" s="50" t="s">
        <v>462</v>
      </c>
      <c r="BU209" s="51" t="s">
        <v>1014</v>
      </c>
      <c r="BV209" s="52">
        <f>K3+(200*K5)</f>
        <v>201</v>
      </c>
      <c r="BW209" s="42"/>
    </row>
    <row r="210" spans="1:75" x14ac:dyDescent="0.2">
      <c r="A210" s="3" t="s">
        <v>1</v>
      </c>
      <c r="B210" s="5">
        <f>SUMSQ(B177:B208)</f>
        <v>11201200</v>
      </c>
      <c r="C210" s="5">
        <f t="shared" ref="C210:AG210" si="62">SUMSQ(C177:C208)</f>
        <v>11201200</v>
      </c>
      <c r="D210" s="5">
        <f t="shared" si="62"/>
        <v>11201200</v>
      </c>
      <c r="E210" s="5">
        <f t="shared" si="62"/>
        <v>11201200</v>
      </c>
      <c r="F210" s="5">
        <f t="shared" si="62"/>
        <v>11201200</v>
      </c>
      <c r="G210" s="5">
        <f t="shared" si="62"/>
        <v>11201200</v>
      </c>
      <c r="H210" s="5">
        <f t="shared" si="62"/>
        <v>11201200</v>
      </c>
      <c r="I210" s="5">
        <f t="shared" si="62"/>
        <v>11201200</v>
      </c>
      <c r="J210" s="5">
        <f t="shared" si="62"/>
        <v>11201200</v>
      </c>
      <c r="K210" s="5">
        <f t="shared" si="62"/>
        <v>11201200</v>
      </c>
      <c r="L210" s="5">
        <f t="shared" si="62"/>
        <v>11201200</v>
      </c>
      <c r="M210" s="5">
        <f t="shared" si="62"/>
        <v>11201200</v>
      </c>
      <c r="N210" s="5">
        <f t="shared" si="62"/>
        <v>11201200</v>
      </c>
      <c r="O210" s="5">
        <f t="shared" si="62"/>
        <v>11201200</v>
      </c>
      <c r="P210" s="5">
        <f t="shared" si="62"/>
        <v>11201200</v>
      </c>
      <c r="Q210" s="5">
        <f t="shared" si="62"/>
        <v>11201200</v>
      </c>
      <c r="R210" s="5">
        <f t="shared" si="62"/>
        <v>11201200</v>
      </c>
      <c r="S210" s="5">
        <f t="shared" si="62"/>
        <v>11201200</v>
      </c>
      <c r="T210" s="5">
        <f t="shared" si="62"/>
        <v>11201200</v>
      </c>
      <c r="U210" s="5">
        <f t="shared" si="62"/>
        <v>11201200</v>
      </c>
      <c r="V210" s="5">
        <f t="shared" si="62"/>
        <v>11201200</v>
      </c>
      <c r="W210" s="5">
        <f t="shared" si="62"/>
        <v>11201200</v>
      </c>
      <c r="X210" s="5">
        <f t="shared" si="62"/>
        <v>11201200</v>
      </c>
      <c r="Y210" s="5">
        <f t="shared" si="62"/>
        <v>11201200</v>
      </c>
      <c r="Z210" s="5">
        <f t="shared" si="62"/>
        <v>11201200</v>
      </c>
      <c r="AA210" s="5">
        <f t="shared" si="62"/>
        <v>11201200</v>
      </c>
      <c r="AB210" s="5">
        <f t="shared" si="62"/>
        <v>11201200</v>
      </c>
      <c r="AC210" s="5">
        <f t="shared" si="62"/>
        <v>11201200</v>
      </c>
      <c r="AD210" s="5">
        <f t="shared" si="62"/>
        <v>11201200</v>
      </c>
      <c r="AE210" s="5">
        <f t="shared" si="62"/>
        <v>11201200</v>
      </c>
      <c r="AF210" s="5">
        <f t="shared" si="62"/>
        <v>11201200</v>
      </c>
      <c r="AG210" s="5">
        <f t="shared" si="62"/>
        <v>11201200</v>
      </c>
      <c r="AH210" s="5" t="s">
        <v>5</v>
      </c>
      <c r="AI210" s="5"/>
      <c r="AL210" s="136"/>
      <c r="AM210" s="136"/>
      <c r="AN210" s="136"/>
      <c r="AO210" s="136"/>
      <c r="AP210" s="136"/>
      <c r="AQ210" s="136"/>
      <c r="AR210" s="136"/>
      <c r="AS210" s="136"/>
      <c r="AT210" s="136"/>
      <c r="AU210" s="136"/>
      <c r="AV210" s="136"/>
      <c r="AW210" s="136"/>
      <c r="AX210" s="136"/>
      <c r="AY210" s="136"/>
      <c r="AZ210" s="136"/>
      <c r="BA210" s="136"/>
      <c r="BB210" s="136"/>
      <c r="BC210" s="136"/>
      <c r="BD210" s="136"/>
      <c r="BE210" s="136"/>
      <c r="BF210" s="136"/>
      <c r="BG210" s="136"/>
      <c r="BH210" s="136"/>
      <c r="BI210" s="136"/>
      <c r="BJ210" s="136"/>
      <c r="BK210" s="136"/>
      <c r="BL210" s="136"/>
      <c r="BM210" s="136"/>
      <c r="BN210" s="136"/>
      <c r="BO210" s="136"/>
      <c r="BP210" s="136"/>
      <c r="BQ210" s="136"/>
      <c r="BS210" s="42"/>
      <c r="BT210" s="50" t="s">
        <v>269</v>
      </c>
      <c r="BU210" s="51" t="s">
        <v>1014</v>
      </c>
      <c r="BV210" s="52">
        <f>K3+(201*K5)</f>
        <v>202</v>
      </c>
      <c r="BW210" s="42"/>
    </row>
    <row r="211" spans="1:75" x14ac:dyDescent="0.2">
      <c r="A211" s="3"/>
      <c r="AH211" s="5"/>
      <c r="AI211" s="5"/>
      <c r="AK211" s="79" t="s">
        <v>1148</v>
      </c>
      <c r="AL211" s="137" t="s">
        <v>1098</v>
      </c>
      <c r="AM211" s="137" t="s">
        <v>1159</v>
      </c>
      <c r="AN211" s="137" t="s">
        <v>1160</v>
      </c>
      <c r="AO211" s="137" t="s">
        <v>1161</v>
      </c>
      <c r="AP211" s="137" t="s">
        <v>1102</v>
      </c>
      <c r="AQ211" s="137" t="s">
        <v>1162</v>
      </c>
      <c r="AR211" s="137" t="s">
        <v>1163</v>
      </c>
      <c r="AS211" s="137" t="s">
        <v>1164</v>
      </c>
      <c r="AT211" s="137" t="s">
        <v>1104</v>
      </c>
      <c r="AU211" s="137" t="s">
        <v>1165</v>
      </c>
      <c r="AV211" s="137" t="s">
        <v>1107</v>
      </c>
      <c r="AW211" s="137" t="s">
        <v>1105</v>
      </c>
      <c r="AX211" s="137" t="s">
        <v>1100</v>
      </c>
      <c r="AY211" s="137" t="s">
        <v>1166</v>
      </c>
      <c r="AZ211" s="137" t="s">
        <v>1167</v>
      </c>
      <c r="BA211" s="137" t="s">
        <v>1168</v>
      </c>
      <c r="BB211" s="137" t="s">
        <v>1169</v>
      </c>
      <c r="BC211" s="137" t="s">
        <v>1170</v>
      </c>
      <c r="BD211" s="137" t="s">
        <v>1171</v>
      </c>
      <c r="BE211" s="137" t="s">
        <v>1172</v>
      </c>
      <c r="BF211" s="137" t="s">
        <v>1173</v>
      </c>
      <c r="BG211" s="137" t="s">
        <v>1174</v>
      </c>
      <c r="BH211" s="137" t="s">
        <v>1175</v>
      </c>
      <c r="BI211" s="137" t="s">
        <v>1176</v>
      </c>
      <c r="BJ211" s="137" t="s">
        <v>1177</v>
      </c>
      <c r="BK211" s="137" t="s">
        <v>1178</v>
      </c>
      <c r="BL211" s="128" t="s">
        <v>1101</v>
      </c>
      <c r="BM211" s="128" t="s">
        <v>1099</v>
      </c>
      <c r="BN211" s="138" t="s">
        <v>1117</v>
      </c>
      <c r="BO211" s="121" t="s">
        <v>1106</v>
      </c>
      <c r="BP211" s="121" t="s">
        <v>1108</v>
      </c>
      <c r="BQ211" s="121" t="s">
        <v>1103</v>
      </c>
      <c r="BS211" s="42"/>
      <c r="BT211" s="50" t="s">
        <v>183</v>
      </c>
      <c r="BU211" s="51" t="s">
        <v>1014</v>
      </c>
      <c r="BV211" s="52">
        <f>K3+(202*K5)</f>
        <v>203</v>
      </c>
      <c r="BW211" s="42"/>
    </row>
    <row r="212" spans="1:75" x14ac:dyDescent="0.2">
      <c r="A212" s="3" t="s">
        <v>3</v>
      </c>
      <c r="B212" s="2">
        <f>B177</f>
        <v>5</v>
      </c>
      <c r="C212" s="2">
        <f>C178</f>
        <v>49</v>
      </c>
      <c r="D212" s="2">
        <f>D179</f>
        <v>95</v>
      </c>
      <c r="E212" s="2">
        <f>E180</f>
        <v>107</v>
      </c>
      <c r="F212" s="2">
        <f>F181</f>
        <v>154</v>
      </c>
      <c r="G212" s="2">
        <f>G182</f>
        <v>174</v>
      </c>
      <c r="H212" s="2">
        <f>H183</f>
        <v>196</v>
      </c>
      <c r="I212" s="2">
        <f>I184</f>
        <v>248</v>
      </c>
      <c r="J212" s="2">
        <f>J185</f>
        <v>268</v>
      </c>
      <c r="K212" s="2">
        <f>K186</f>
        <v>320</v>
      </c>
      <c r="L212" s="2">
        <f>L187</f>
        <v>338</v>
      </c>
      <c r="M212" s="2">
        <f>M188</f>
        <v>358</v>
      </c>
      <c r="N212" s="2">
        <f>N189</f>
        <v>407</v>
      </c>
      <c r="O212" s="2">
        <f>O190</f>
        <v>419</v>
      </c>
      <c r="P212" s="2">
        <f>P191</f>
        <v>461</v>
      </c>
      <c r="Q212" s="2">
        <f>Q192</f>
        <v>505</v>
      </c>
      <c r="R212" s="2">
        <f>R193</f>
        <v>520</v>
      </c>
      <c r="S212" s="2">
        <f>S194</f>
        <v>564</v>
      </c>
      <c r="T212" s="2">
        <f>T195</f>
        <v>606</v>
      </c>
      <c r="U212" s="2">
        <f>U196</f>
        <v>618</v>
      </c>
      <c r="V212" s="2">
        <f>V197</f>
        <v>667</v>
      </c>
      <c r="W212" s="2">
        <f>W198</f>
        <v>687</v>
      </c>
      <c r="X212" s="2">
        <f>X199</f>
        <v>705</v>
      </c>
      <c r="Y212" s="2">
        <f>Y200</f>
        <v>757</v>
      </c>
      <c r="Z212" s="2">
        <f>Z201</f>
        <v>777</v>
      </c>
      <c r="AA212" s="2">
        <f>AA202</f>
        <v>829</v>
      </c>
      <c r="AB212" s="2">
        <f>AB203</f>
        <v>851</v>
      </c>
      <c r="AC212" s="2">
        <f>AC204</f>
        <v>871</v>
      </c>
      <c r="AD212" s="2">
        <f>AD205</f>
        <v>918</v>
      </c>
      <c r="AE212" s="2">
        <f>AE206</f>
        <v>930</v>
      </c>
      <c r="AF212" s="2">
        <f>AF207</f>
        <v>976</v>
      </c>
      <c r="AG212" s="2">
        <f>AG208</f>
        <v>1020</v>
      </c>
      <c r="AH212" s="5">
        <f t="shared" ref="AH212:AH215" si="63">SUM(B212:AG212)</f>
        <v>16400</v>
      </c>
      <c r="AI212" s="5">
        <f t="shared" ref="AI212:AI215" si="64">SUMSQ(B212:AG212)</f>
        <v>11201200</v>
      </c>
      <c r="AJ212" s="2">
        <f t="shared" ref="AJ212:AJ250" si="65">B212^3+C212^3+D212^3+E212^3+F212^3+G212^3+H212^3+I212^3+J212^3+K212^3+L212^3+M212^3+N212^3+O212^3+P212^3+Q212^3+R212^3+S212^3+T212^3+U212^3+V212^3+W212^3+X212^3+Y212^3+Z212^3+AA212^3+AB212^3+AC212^3+AD212^3+AE212^3+AF212^3+AG212^3</f>
        <v>8606720000</v>
      </c>
      <c r="AK212" s="79" t="s">
        <v>1149</v>
      </c>
      <c r="AL212" s="137" t="s">
        <v>1098</v>
      </c>
      <c r="AM212" s="137" t="s">
        <v>1159</v>
      </c>
      <c r="AN212" s="137" t="s">
        <v>1160</v>
      </c>
      <c r="AO212" s="137" t="s">
        <v>1161</v>
      </c>
      <c r="AP212" s="137" t="s">
        <v>1102</v>
      </c>
      <c r="AQ212" s="137" t="s">
        <v>1162</v>
      </c>
      <c r="AR212" s="137" t="s">
        <v>1163</v>
      </c>
      <c r="AS212" s="137" t="s">
        <v>1164</v>
      </c>
      <c r="AT212" s="137" t="s">
        <v>1104</v>
      </c>
      <c r="AU212" s="137" t="s">
        <v>1165</v>
      </c>
      <c r="AV212" s="137" t="s">
        <v>1107</v>
      </c>
      <c r="AW212" s="137" t="s">
        <v>1105</v>
      </c>
      <c r="AX212" s="137" t="s">
        <v>1100</v>
      </c>
      <c r="AY212" s="137" t="s">
        <v>1166</v>
      </c>
      <c r="AZ212" s="137" t="s">
        <v>1167</v>
      </c>
      <c r="BA212" s="137" t="s">
        <v>1168</v>
      </c>
      <c r="BB212" s="137" t="s">
        <v>1169</v>
      </c>
      <c r="BC212" s="137" t="s">
        <v>1170</v>
      </c>
      <c r="BD212" s="137" t="s">
        <v>1171</v>
      </c>
      <c r="BE212" s="137" t="s">
        <v>1172</v>
      </c>
      <c r="BF212" s="137" t="s">
        <v>1173</v>
      </c>
      <c r="BG212" s="137" t="s">
        <v>1174</v>
      </c>
      <c r="BH212" s="137" t="s">
        <v>1175</v>
      </c>
      <c r="BI212" s="137" t="s">
        <v>1176</v>
      </c>
      <c r="BJ212" s="137" t="s">
        <v>1177</v>
      </c>
      <c r="BK212" s="137" t="s">
        <v>1178</v>
      </c>
      <c r="BL212" s="128" t="s">
        <v>1101</v>
      </c>
      <c r="BM212" s="128" t="s">
        <v>1099</v>
      </c>
      <c r="BN212" s="138" t="s">
        <v>1117</v>
      </c>
      <c r="BO212" s="121" t="s">
        <v>1106</v>
      </c>
      <c r="BP212" s="121" t="s">
        <v>1108</v>
      </c>
      <c r="BQ212" s="121" t="s">
        <v>1103</v>
      </c>
      <c r="BS212" s="42"/>
      <c r="BT212" s="50" t="s">
        <v>127</v>
      </c>
      <c r="BU212" s="51" t="s">
        <v>1014</v>
      </c>
      <c r="BV212" s="52">
        <f>K3+(203*K5)</f>
        <v>204</v>
      </c>
      <c r="BW212" s="42"/>
    </row>
    <row r="213" spans="1:75" x14ac:dyDescent="0.2">
      <c r="A213" s="3" t="s">
        <v>4</v>
      </c>
      <c r="B213" s="2">
        <f>B208</f>
        <v>12</v>
      </c>
      <c r="C213" s="2">
        <f>C207</f>
        <v>64</v>
      </c>
      <c r="D213" s="2">
        <f>D206</f>
        <v>82</v>
      </c>
      <c r="E213" s="2">
        <f>E205</f>
        <v>102</v>
      </c>
      <c r="F213" s="2">
        <f>F204</f>
        <v>151</v>
      </c>
      <c r="G213" s="2">
        <f>G203</f>
        <v>163</v>
      </c>
      <c r="H213" s="2">
        <f>H202</f>
        <v>205</v>
      </c>
      <c r="I213" s="2">
        <f>I201</f>
        <v>249</v>
      </c>
      <c r="J213" s="2">
        <f>J200</f>
        <v>261</v>
      </c>
      <c r="K213" s="2">
        <f>K199</f>
        <v>305</v>
      </c>
      <c r="L213" s="2">
        <f>L198</f>
        <v>351</v>
      </c>
      <c r="M213" s="2">
        <f>M197</f>
        <v>363</v>
      </c>
      <c r="N213" s="2">
        <f>N196</f>
        <v>410</v>
      </c>
      <c r="O213" s="2">
        <f>O195</f>
        <v>430</v>
      </c>
      <c r="P213" s="2">
        <f>P194</f>
        <v>452</v>
      </c>
      <c r="Q213" s="2">
        <f>Q193</f>
        <v>504</v>
      </c>
      <c r="R213" s="2">
        <f>R192</f>
        <v>521</v>
      </c>
      <c r="S213" s="2">
        <f>S191</f>
        <v>573</v>
      </c>
      <c r="T213" s="2">
        <f>T190</f>
        <v>595</v>
      </c>
      <c r="U213" s="2">
        <f>U189</f>
        <v>615</v>
      </c>
      <c r="V213" s="2">
        <f>V188</f>
        <v>662</v>
      </c>
      <c r="W213" s="2">
        <f>W187</f>
        <v>674</v>
      </c>
      <c r="X213" s="2">
        <f>X186</f>
        <v>720</v>
      </c>
      <c r="Y213" s="2">
        <f>Y185</f>
        <v>764</v>
      </c>
      <c r="Z213" s="2">
        <f>Z184</f>
        <v>776</v>
      </c>
      <c r="AA213" s="2">
        <f>AA183</f>
        <v>820</v>
      </c>
      <c r="AB213" s="2">
        <f>AB182</f>
        <v>862</v>
      </c>
      <c r="AC213" s="2">
        <f>AC181</f>
        <v>874</v>
      </c>
      <c r="AD213" s="2">
        <f>AD180</f>
        <v>923</v>
      </c>
      <c r="AE213" s="2">
        <f>AE179</f>
        <v>943</v>
      </c>
      <c r="AF213" s="2">
        <f>AF178</f>
        <v>961</v>
      </c>
      <c r="AG213" s="2">
        <f>AG177</f>
        <v>1013</v>
      </c>
      <c r="AH213" s="5">
        <f t="shared" si="63"/>
        <v>16400</v>
      </c>
      <c r="AI213" s="5">
        <f t="shared" si="64"/>
        <v>11201200</v>
      </c>
      <c r="AJ213" s="2">
        <f t="shared" si="65"/>
        <v>8606720000</v>
      </c>
      <c r="AN213" s="91"/>
      <c r="AO213" s="91"/>
      <c r="AP213" s="91"/>
      <c r="BS213" s="42"/>
      <c r="BT213" s="50" t="s">
        <v>935</v>
      </c>
      <c r="BU213" s="51" t="s">
        <v>1014</v>
      </c>
      <c r="BV213" s="52">
        <f>K3+(204*K5)</f>
        <v>205</v>
      </c>
      <c r="BW213" s="42"/>
    </row>
    <row r="214" spans="1:75" x14ac:dyDescent="0.2">
      <c r="A214" s="3" t="s">
        <v>6</v>
      </c>
      <c r="B214" s="2">
        <f>B193</f>
        <v>354</v>
      </c>
      <c r="C214" s="2">
        <f>C194</f>
        <v>342</v>
      </c>
      <c r="D214" s="2">
        <f>D195</f>
        <v>316</v>
      </c>
      <c r="E214" s="2">
        <f>E196</f>
        <v>272</v>
      </c>
      <c r="F214" s="2">
        <f>F197</f>
        <v>509</v>
      </c>
      <c r="G214" s="2">
        <f>G198</f>
        <v>457</v>
      </c>
      <c r="H214" s="2">
        <f>H199</f>
        <v>423</v>
      </c>
      <c r="I214" s="2">
        <f>I200</f>
        <v>403</v>
      </c>
      <c r="J214" s="2">
        <f>J201</f>
        <v>111</v>
      </c>
      <c r="K214" s="2">
        <f>K202</f>
        <v>91</v>
      </c>
      <c r="L214" s="2">
        <f>L203</f>
        <v>53</v>
      </c>
      <c r="M214" s="2">
        <f>M204</f>
        <v>1</v>
      </c>
      <c r="N214" s="2">
        <f>N205</f>
        <v>244</v>
      </c>
      <c r="O214" s="2">
        <f>O206</f>
        <v>200</v>
      </c>
      <c r="P214" s="2">
        <f>P207</f>
        <v>170</v>
      </c>
      <c r="Q214" s="2">
        <f>Q208</f>
        <v>158</v>
      </c>
      <c r="R214" s="2">
        <f>R177</f>
        <v>867</v>
      </c>
      <c r="S214" s="2">
        <f>S178</f>
        <v>855</v>
      </c>
      <c r="T214" s="2">
        <f>T179</f>
        <v>825</v>
      </c>
      <c r="U214" s="2">
        <f>U180</f>
        <v>781</v>
      </c>
      <c r="V214" s="2">
        <f>V181</f>
        <v>1024</v>
      </c>
      <c r="W214" s="2">
        <f>W182</f>
        <v>972</v>
      </c>
      <c r="X214" s="2">
        <f>X183</f>
        <v>934</v>
      </c>
      <c r="Y214" s="2">
        <f>Y184</f>
        <v>914</v>
      </c>
      <c r="Z214" s="2">
        <f>Z185</f>
        <v>622</v>
      </c>
      <c r="AA214" s="2">
        <f>AA186</f>
        <v>602</v>
      </c>
      <c r="AB214" s="2">
        <f>AB187</f>
        <v>568</v>
      </c>
      <c r="AC214" s="2">
        <f>AC188</f>
        <v>516</v>
      </c>
      <c r="AD214" s="2">
        <f>AD189</f>
        <v>753</v>
      </c>
      <c r="AE214" s="2">
        <f>AE190</f>
        <v>709</v>
      </c>
      <c r="AF214" s="2">
        <f>AF191</f>
        <v>683</v>
      </c>
      <c r="AG214" s="2">
        <f>AG192</f>
        <v>671</v>
      </c>
      <c r="AH214" s="5">
        <f t="shared" si="63"/>
        <v>16400</v>
      </c>
      <c r="AI214" s="5">
        <f t="shared" si="64"/>
        <v>11201200</v>
      </c>
      <c r="AJ214" s="2">
        <f t="shared" si="65"/>
        <v>8606720000</v>
      </c>
      <c r="AL214" s="92"/>
      <c r="AM214" s="92"/>
      <c r="AN214" s="92"/>
      <c r="AO214" s="92"/>
      <c r="AP214" s="92"/>
      <c r="AQ214" s="92"/>
      <c r="AR214" s="92"/>
      <c r="AS214" s="92"/>
      <c r="BJ214" s="92"/>
      <c r="BK214" s="92"/>
      <c r="BL214" s="92"/>
      <c r="BM214" s="92"/>
      <c r="BN214" s="92"/>
      <c r="BO214" s="92"/>
      <c r="BP214" s="92"/>
      <c r="BQ214" s="92"/>
      <c r="BS214" s="42"/>
      <c r="BT214" s="50" t="s">
        <v>877</v>
      </c>
      <c r="BU214" s="51" t="s">
        <v>1014</v>
      </c>
      <c r="BV214" s="52">
        <f>K3+(205*K5)</f>
        <v>206</v>
      </c>
      <c r="BW214" s="42"/>
    </row>
    <row r="215" spans="1:75" x14ac:dyDescent="0.2">
      <c r="A215" s="3" t="s">
        <v>7</v>
      </c>
      <c r="B215" s="2">
        <f>B192</f>
        <v>367</v>
      </c>
      <c r="C215" s="2">
        <f>C191</f>
        <v>347</v>
      </c>
      <c r="D215" s="2">
        <f>D190</f>
        <v>309</v>
      </c>
      <c r="E215" s="2">
        <f>E189</f>
        <v>257</v>
      </c>
      <c r="F215" s="2">
        <f>F188</f>
        <v>500</v>
      </c>
      <c r="G215" s="2">
        <f>G187</f>
        <v>456</v>
      </c>
      <c r="H215" s="2">
        <f>H186</f>
        <v>426</v>
      </c>
      <c r="I215" s="2">
        <f>I185</f>
        <v>414</v>
      </c>
      <c r="J215" s="2">
        <f>J184</f>
        <v>98</v>
      </c>
      <c r="K215" s="2">
        <f>K183</f>
        <v>86</v>
      </c>
      <c r="L215" s="2">
        <f>L182</f>
        <v>60</v>
      </c>
      <c r="M215" s="2">
        <f>M181</f>
        <v>16</v>
      </c>
      <c r="N215" s="2">
        <f>N180</f>
        <v>253</v>
      </c>
      <c r="O215" s="2">
        <f>O179</f>
        <v>201</v>
      </c>
      <c r="P215" s="2">
        <f>P178</f>
        <v>167</v>
      </c>
      <c r="Q215" s="2">
        <f>Q177</f>
        <v>147</v>
      </c>
      <c r="R215" s="2">
        <f>R208</f>
        <v>878</v>
      </c>
      <c r="S215" s="2">
        <f>S207</f>
        <v>858</v>
      </c>
      <c r="T215" s="2">
        <f>T206</f>
        <v>824</v>
      </c>
      <c r="U215" s="2">
        <f>U205</f>
        <v>772</v>
      </c>
      <c r="V215" s="2">
        <f>V204</f>
        <v>1009</v>
      </c>
      <c r="W215" s="2">
        <f>W203</f>
        <v>965</v>
      </c>
      <c r="X215" s="2">
        <f>X202</f>
        <v>939</v>
      </c>
      <c r="Y215" s="2">
        <f>Y201</f>
        <v>927</v>
      </c>
      <c r="Z215" s="2">
        <f>Z200</f>
        <v>611</v>
      </c>
      <c r="AA215" s="2">
        <f>AA199</f>
        <v>599</v>
      </c>
      <c r="AB215" s="2">
        <f>AB198</f>
        <v>569</v>
      </c>
      <c r="AC215" s="2">
        <f>AC197</f>
        <v>525</v>
      </c>
      <c r="AD215" s="2">
        <f>AD196</f>
        <v>768</v>
      </c>
      <c r="AE215" s="2">
        <f>AE195</f>
        <v>716</v>
      </c>
      <c r="AF215" s="2">
        <f>AF194</f>
        <v>678</v>
      </c>
      <c r="AG215" s="2">
        <f>AG193</f>
        <v>658</v>
      </c>
      <c r="AH215" s="5">
        <f t="shared" si="63"/>
        <v>16400</v>
      </c>
      <c r="AI215" s="5">
        <f t="shared" si="64"/>
        <v>11201200</v>
      </c>
      <c r="AJ215" s="2">
        <f t="shared" si="65"/>
        <v>8606720000</v>
      </c>
      <c r="BJ215" s="92"/>
      <c r="BK215" s="92"/>
      <c r="BL215" s="92"/>
      <c r="BM215" s="92"/>
      <c r="BN215" s="92"/>
      <c r="BO215" s="92"/>
      <c r="BP215" s="92"/>
      <c r="BQ215" s="92"/>
      <c r="BS215" s="42"/>
      <c r="BT215" s="50" t="s">
        <v>714</v>
      </c>
      <c r="BU215" s="51" t="s">
        <v>1014</v>
      </c>
      <c r="BV215" s="52">
        <f>K3+(206*K5)</f>
        <v>207</v>
      </c>
      <c r="BW215" s="42"/>
    </row>
    <row r="216" spans="1:75" x14ac:dyDescent="0.2">
      <c r="R216" s="2" t="s">
        <v>5</v>
      </c>
      <c r="BS216" s="42"/>
      <c r="BT216" s="50" t="s">
        <v>523</v>
      </c>
      <c r="BU216" s="51" t="s">
        <v>1014</v>
      </c>
      <c r="BV216" s="52">
        <f>K3+(207*K5)</f>
        <v>208</v>
      </c>
      <c r="BW216" s="42"/>
    </row>
    <row r="217" spans="1:75" x14ac:dyDescent="0.2">
      <c r="A217" s="3"/>
      <c r="BS217" s="42"/>
      <c r="BT217" s="50" t="s">
        <v>29</v>
      </c>
      <c r="BU217" s="51" t="s">
        <v>1014</v>
      </c>
      <c r="BV217" s="52">
        <f>K3+(208*K5)</f>
        <v>209</v>
      </c>
      <c r="BW217" s="42"/>
    </row>
    <row r="218" spans="1:75" ht="13.5" thickBot="1" x14ac:dyDescent="0.25">
      <c r="A218" s="1" t="s">
        <v>5</v>
      </c>
      <c r="B218" s="1" t="s">
        <v>1183</v>
      </c>
      <c r="BA218" s="53" t="s">
        <v>1179</v>
      </c>
      <c r="BS218" s="42"/>
      <c r="BT218" s="50" t="s">
        <v>218</v>
      </c>
      <c r="BU218" s="51" t="s">
        <v>1014</v>
      </c>
      <c r="BV218" s="52">
        <f>K3+(209*K5)</f>
        <v>210</v>
      </c>
      <c r="BW218" s="42"/>
    </row>
    <row r="219" spans="1:75" x14ac:dyDescent="0.2">
      <c r="A219" s="1">
        <v>1</v>
      </c>
      <c r="B219" s="119">
        <v>8</v>
      </c>
      <c r="C219" s="6">
        <v>407</v>
      </c>
      <c r="D219" s="6">
        <v>933</v>
      </c>
      <c r="E219" s="26">
        <v>566</v>
      </c>
      <c r="F219" s="6">
        <v>794</v>
      </c>
      <c r="G219" s="6">
        <v>649</v>
      </c>
      <c r="H219" s="6">
        <v>187</v>
      </c>
      <c r="I219" s="6">
        <v>300</v>
      </c>
      <c r="J219" s="6">
        <v>446</v>
      </c>
      <c r="K219" s="6">
        <v>45</v>
      </c>
      <c r="L219" s="6">
        <v>543</v>
      </c>
      <c r="M219" s="6">
        <v>912</v>
      </c>
      <c r="N219" s="6">
        <v>676</v>
      </c>
      <c r="O219" s="6">
        <v>819</v>
      </c>
      <c r="P219" s="6">
        <v>257</v>
      </c>
      <c r="Q219" s="6">
        <v>146</v>
      </c>
      <c r="R219" s="6">
        <v>866</v>
      </c>
      <c r="S219" s="6">
        <v>753</v>
      </c>
      <c r="T219" s="6">
        <v>195</v>
      </c>
      <c r="U219" s="6">
        <v>340</v>
      </c>
      <c r="V219" s="6">
        <v>128</v>
      </c>
      <c r="W219" s="6">
        <v>495</v>
      </c>
      <c r="X219" s="6">
        <v>989</v>
      </c>
      <c r="Y219" s="6">
        <v>590</v>
      </c>
      <c r="Z219" s="6">
        <v>732</v>
      </c>
      <c r="AA219" s="6">
        <v>843</v>
      </c>
      <c r="AB219" s="6">
        <v>377</v>
      </c>
      <c r="AC219" s="6">
        <v>234</v>
      </c>
      <c r="AD219" s="6">
        <v>454</v>
      </c>
      <c r="AE219" s="6">
        <v>85</v>
      </c>
      <c r="AF219" s="6">
        <v>615</v>
      </c>
      <c r="AG219" s="80">
        <v>1016</v>
      </c>
      <c r="AH219" s="5">
        <f>SUM(B219:AG219)</f>
        <v>16400</v>
      </c>
      <c r="AI219" s="5">
        <f>SUMSQ(B219:AG219)</f>
        <v>11201200</v>
      </c>
      <c r="AJ219" s="2">
        <f t="shared" si="65"/>
        <v>8606720000</v>
      </c>
      <c r="AL219" s="122" t="s">
        <v>765</v>
      </c>
      <c r="AM219" s="123" t="s">
        <v>733</v>
      </c>
      <c r="AN219" s="124" t="s">
        <v>828</v>
      </c>
      <c r="AO219" s="123" t="s">
        <v>671</v>
      </c>
      <c r="AP219" s="123" t="s">
        <v>890</v>
      </c>
      <c r="AQ219" s="123" t="s">
        <v>608</v>
      </c>
      <c r="AR219" s="123" t="s">
        <v>953</v>
      </c>
      <c r="AS219" s="123" t="s">
        <v>544</v>
      </c>
      <c r="AT219" s="123" t="s">
        <v>281</v>
      </c>
      <c r="AU219" s="123" t="s">
        <v>249</v>
      </c>
      <c r="AV219" s="123" t="s">
        <v>344</v>
      </c>
      <c r="AW219" s="124" t="s">
        <v>1137</v>
      </c>
      <c r="AX219" s="123" t="s">
        <v>407</v>
      </c>
      <c r="AY219" s="123" t="s">
        <v>125</v>
      </c>
      <c r="AZ219" s="123" t="s">
        <v>471</v>
      </c>
      <c r="BA219" s="123" t="s">
        <v>63</v>
      </c>
      <c r="BB219" s="124" t="s">
        <v>757</v>
      </c>
      <c r="BC219" s="123" t="s">
        <v>788</v>
      </c>
      <c r="BD219" s="123" t="s">
        <v>695</v>
      </c>
      <c r="BE219" s="123" t="s">
        <v>852</v>
      </c>
      <c r="BF219" s="123" t="s">
        <v>631</v>
      </c>
      <c r="BG219" s="123" t="s">
        <v>914</v>
      </c>
      <c r="BH219" s="124" t="s">
        <v>568</v>
      </c>
      <c r="BI219" s="123" t="s">
        <v>975</v>
      </c>
      <c r="BJ219" s="123" t="s">
        <v>241</v>
      </c>
      <c r="BK219" s="124" t="s">
        <v>273</v>
      </c>
      <c r="BL219" s="123" t="s">
        <v>178</v>
      </c>
      <c r="BM219" s="123" t="s">
        <v>336</v>
      </c>
      <c r="BN219" s="123" t="s">
        <v>118</v>
      </c>
      <c r="BO219" s="123" t="s">
        <v>399</v>
      </c>
      <c r="BP219" s="123" t="s">
        <v>55</v>
      </c>
      <c r="BQ219" s="125" t="s">
        <v>463</v>
      </c>
      <c r="BS219" s="42"/>
      <c r="BT219" s="50" t="s">
        <v>367</v>
      </c>
      <c r="BU219" s="51" t="s">
        <v>1014</v>
      </c>
      <c r="BV219" s="52">
        <f>K3+(210*K5)</f>
        <v>211</v>
      </c>
      <c r="BW219" s="42"/>
    </row>
    <row r="220" spans="1:75" x14ac:dyDescent="0.2">
      <c r="A220" s="1">
        <v>2</v>
      </c>
      <c r="B220" s="7">
        <v>419</v>
      </c>
      <c r="C220" s="97">
        <v>52</v>
      </c>
      <c r="D220" s="14">
        <v>514</v>
      </c>
      <c r="E220" s="8">
        <v>913</v>
      </c>
      <c r="F220" s="8">
        <v>701</v>
      </c>
      <c r="G220" s="8">
        <v>814</v>
      </c>
      <c r="H220" s="8">
        <v>288</v>
      </c>
      <c r="I220" s="8">
        <v>143</v>
      </c>
      <c r="J220" s="8">
        <v>25</v>
      </c>
      <c r="K220" s="8">
        <v>394</v>
      </c>
      <c r="L220" s="8">
        <v>956</v>
      </c>
      <c r="M220" s="8">
        <v>555</v>
      </c>
      <c r="N220" s="8">
        <v>775</v>
      </c>
      <c r="O220" s="8">
        <v>664</v>
      </c>
      <c r="P220" s="8">
        <v>166</v>
      </c>
      <c r="Q220" s="8">
        <v>309</v>
      </c>
      <c r="R220" s="8">
        <v>709</v>
      </c>
      <c r="S220" s="8">
        <v>854</v>
      </c>
      <c r="T220" s="8">
        <v>360</v>
      </c>
      <c r="U220" s="8">
        <v>247</v>
      </c>
      <c r="V220" s="8">
        <v>475</v>
      </c>
      <c r="W220" s="8">
        <v>76</v>
      </c>
      <c r="X220" s="8">
        <v>634</v>
      </c>
      <c r="Y220" s="8">
        <v>1001</v>
      </c>
      <c r="Z220" s="8">
        <v>895</v>
      </c>
      <c r="AA220" s="8">
        <v>752</v>
      </c>
      <c r="AB220" s="8">
        <v>222</v>
      </c>
      <c r="AC220" s="8">
        <v>333</v>
      </c>
      <c r="AD220" s="8">
        <v>97</v>
      </c>
      <c r="AE220" s="8">
        <v>498</v>
      </c>
      <c r="AF220" s="8">
        <v>964</v>
      </c>
      <c r="AG220" s="9">
        <v>595</v>
      </c>
      <c r="AH220" s="5">
        <f t="shared" ref="AH220:AH250" si="66">SUM(B220:AG220)</f>
        <v>16400</v>
      </c>
      <c r="AI220" s="5">
        <f t="shared" ref="AI220:AI250" si="67">SUMSQ(B220:AG220)</f>
        <v>11201200</v>
      </c>
      <c r="AJ220" s="2">
        <f t="shared" si="65"/>
        <v>8606720000</v>
      </c>
      <c r="AL220" s="126" t="s">
        <v>775</v>
      </c>
      <c r="AM220" s="127" t="s">
        <v>744</v>
      </c>
      <c r="AN220" s="127" t="s">
        <v>839</v>
      </c>
      <c r="AO220" s="128" t="s">
        <v>1123</v>
      </c>
      <c r="AP220" s="127" t="s">
        <v>901</v>
      </c>
      <c r="AQ220" s="127" t="s">
        <v>618</v>
      </c>
      <c r="AR220" s="127" t="s">
        <v>962</v>
      </c>
      <c r="AS220" s="127" t="s">
        <v>555</v>
      </c>
      <c r="AT220" s="127" t="s">
        <v>286</v>
      </c>
      <c r="AU220" s="127" t="s">
        <v>254</v>
      </c>
      <c r="AV220" s="128" t="s">
        <v>349</v>
      </c>
      <c r="AW220" s="127" t="s">
        <v>191</v>
      </c>
      <c r="AX220" s="127" t="s">
        <v>412</v>
      </c>
      <c r="AY220" s="127" t="s">
        <v>130</v>
      </c>
      <c r="AZ220" s="127" t="s">
        <v>475</v>
      </c>
      <c r="BA220" s="127" t="s">
        <v>68</v>
      </c>
      <c r="BB220" s="127" t="s">
        <v>752</v>
      </c>
      <c r="BC220" s="128" t="s">
        <v>783</v>
      </c>
      <c r="BD220" s="127" t="s">
        <v>690</v>
      </c>
      <c r="BE220" s="127" t="s">
        <v>847</v>
      </c>
      <c r="BF220" s="127" t="s">
        <v>626</v>
      </c>
      <c r="BG220" s="127" t="s">
        <v>909</v>
      </c>
      <c r="BH220" s="127" t="s">
        <v>563</v>
      </c>
      <c r="BI220" s="128" t="s">
        <v>970</v>
      </c>
      <c r="BJ220" s="128" t="s">
        <v>230</v>
      </c>
      <c r="BK220" s="127" t="s">
        <v>262</v>
      </c>
      <c r="BL220" s="127" t="s">
        <v>168</v>
      </c>
      <c r="BM220" s="127" t="s">
        <v>325</v>
      </c>
      <c r="BN220" s="127" t="s">
        <v>3</v>
      </c>
      <c r="BO220" s="127" t="s">
        <v>388</v>
      </c>
      <c r="BP220" s="128" t="s">
        <v>44</v>
      </c>
      <c r="BQ220" s="129" t="s">
        <v>452</v>
      </c>
      <c r="BS220" s="42"/>
      <c r="BT220" s="50" t="s">
        <v>426</v>
      </c>
      <c r="BU220" s="51" t="s">
        <v>1014</v>
      </c>
      <c r="BV220" s="52">
        <f>K3+(211*K5)</f>
        <v>212</v>
      </c>
      <c r="BW220" s="42"/>
    </row>
    <row r="221" spans="1:75" x14ac:dyDescent="0.2">
      <c r="A221" s="1">
        <v>3</v>
      </c>
      <c r="B221" s="7">
        <v>1023</v>
      </c>
      <c r="C221" s="14">
        <v>624</v>
      </c>
      <c r="D221" s="97">
        <v>94</v>
      </c>
      <c r="E221" s="8">
        <v>461</v>
      </c>
      <c r="F221" s="8">
        <v>225</v>
      </c>
      <c r="G221" s="8">
        <v>370</v>
      </c>
      <c r="H221" s="8">
        <v>836</v>
      </c>
      <c r="I221" s="8">
        <v>723</v>
      </c>
      <c r="J221" s="8">
        <v>581</v>
      </c>
      <c r="K221" s="8">
        <v>982</v>
      </c>
      <c r="L221" s="8">
        <v>488</v>
      </c>
      <c r="M221" s="8">
        <v>119</v>
      </c>
      <c r="N221" s="8">
        <v>347</v>
      </c>
      <c r="O221" s="8">
        <v>204</v>
      </c>
      <c r="P221" s="8">
        <v>762</v>
      </c>
      <c r="Q221" s="8">
        <v>873</v>
      </c>
      <c r="R221" s="8">
        <v>153</v>
      </c>
      <c r="S221" s="8">
        <v>266</v>
      </c>
      <c r="T221" s="8">
        <v>828</v>
      </c>
      <c r="U221" s="8">
        <v>683</v>
      </c>
      <c r="V221" s="8">
        <v>903</v>
      </c>
      <c r="W221" s="8">
        <v>536</v>
      </c>
      <c r="X221" s="8">
        <v>38</v>
      </c>
      <c r="Y221" s="8">
        <v>437</v>
      </c>
      <c r="Z221" s="8">
        <v>291</v>
      </c>
      <c r="AA221" s="8">
        <v>180</v>
      </c>
      <c r="AB221" s="8">
        <v>642</v>
      </c>
      <c r="AC221" s="8">
        <v>785</v>
      </c>
      <c r="AD221" s="8">
        <v>573</v>
      </c>
      <c r="AE221" s="8">
        <v>942</v>
      </c>
      <c r="AF221" s="8">
        <v>416</v>
      </c>
      <c r="AG221" s="9">
        <v>15</v>
      </c>
      <c r="AH221" s="5">
        <f t="shared" si="66"/>
        <v>16400</v>
      </c>
      <c r="AI221" s="5">
        <f t="shared" si="67"/>
        <v>11201200</v>
      </c>
      <c r="AL221" s="130" t="s">
        <v>763</v>
      </c>
      <c r="AM221" s="127" t="s">
        <v>731</v>
      </c>
      <c r="AN221" s="127" t="s">
        <v>826</v>
      </c>
      <c r="AO221" s="127" t="s">
        <v>669</v>
      </c>
      <c r="AP221" s="127" t="s">
        <v>888</v>
      </c>
      <c r="AQ221" s="127" t="s">
        <v>606</v>
      </c>
      <c r="AR221" s="128" t="s">
        <v>951</v>
      </c>
      <c r="AS221" s="127" t="s">
        <v>542</v>
      </c>
      <c r="AT221" s="127" t="s">
        <v>283</v>
      </c>
      <c r="AU221" s="128" t="s">
        <v>251</v>
      </c>
      <c r="AV221" s="127" t="s">
        <v>346</v>
      </c>
      <c r="AW221" s="127" t="s">
        <v>188</v>
      </c>
      <c r="AX221" s="127" t="s">
        <v>409</v>
      </c>
      <c r="AY221" s="127" t="s">
        <v>127</v>
      </c>
      <c r="AZ221" s="127" t="s">
        <v>473</v>
      </c>
      <c r="BA221" s="128" t="s">
        <v>1131</v>
      </c>
      <c r="BB221" s="127" t="s">
        <v>755</v>
      </c>
      <c r="BC221" s="127" t="s">
        <v>786</v>
      </c>
      <c r="BD221" s="127" t="s">
        <v>693</v>
      </c>
      <c r="BE221" s="127" t="s">
        <v>850</v>
      </c>
      <c r="BF221" s="128" t="s">
        <v>1116</v>
      </c>
      <c r="BG221" s="127" t="s">
        <v>912</v>
      </c>
      <c r="BH221" s="127" t="s">
        <v>566</v>
      </c>
      <c r="BI221" s="127" t="s">
        <v>973</v>
      </c>
      <c r="BJ221" s="127" t="s">
        <v>243</v>
      </c>
      <c r="BK221" s="127" t="s">
        <v>275</v>
      </c>
      <c r="BL221" s="127" t="s">
        <v>180</v>
      </c>
      <c r="BM221" s="127" t="s">
        <v>338</v>
      </c>
      <c r="BN221" s="127" t="s">
        <v>120</v>
      </c>
      <c r="BO221" s="128" t="s">
        <v>401</v>
      </c>
      <c r="BP221" s="127" t="s">
        <v>57</v>
      </c>
      <c r="BQ221" s="129" t="s">
        <v>465</v>
      </c>
      <c r="BS221" s="42"/>
      <c r="BT221" s="50" t="s">
        <v>620</v>
      </c>
      <c r="BU221" s="51" t="s">
        <v>1014</v>
      </c>
      <c r="BV221" s="52">
        <f>K3+(212*K5)</f>
        <v>213</v>
      </c>
      <c r="BW221" s="42"/>
    </row>
    <row r="222" spans="1:75" x14ac:dyDescent="0.2">
      <c r="A222" s="1">
        <v>4</v>
      </c>
      <c r="B222" s="25">
        <v>604</v>
      </c>
      <c r="C222" s="8">
        <v>971</v>
      </c>
      <c r="D222" s="8">
        <v>505</v>
      </c>
      <c r="E222" s="97">
        <v>106</v>
      </c>
      <c r="F222" s="8">
        <v>326</v>
      </c>
      <c r="G222" s="8">
        <v>213</v>
      </c>
      <c r="H222" s="8">
        <v>743</v>
      </c>
      <c r="I222" s="8">
        <v>888</v>
      </c>
      <c r="J222" s="8">
        <v>994</v>
      </c>
      <c r="K222" s="8">
        <v>625</v>
      </c>
      <c r="L222" s="8">
        <v>67</v>
      </c>
      <c r="M222" s="8">
        <v>468</v>
      </c>
      <c r="N222" s="8">
        <v>256</v>
      </c>
      <c r="O222" s="8">
        <v>367</v>
      </c>
      <c r="P222" s="8">
        <v>861</v>
      </c>
      <c r="Q222" s="8">
        <v>718</v>
      </c>
      <c r="R222" s="8">
        <v>318</v>
      </c>
      <c r="S222" s="8">
        <v>173</v>
      </c>
      <c r="T222" s="8">
        <v>671</v>
      </c>
      <c r="U222" s="8">
        <v>784</v>
      </c>
      <c r="V222" s="8">
        <v>548</v>
      </c>
      <c r="W222" s="8">
        <v>947</v>
      </c>
      <c r="X222" s="8">
        <v>385</v>
      </c>
      <c r="Y222" s="8">
        <v>18</v>
      </c>
      <c r="Z222" s="8">
        <v>136</v>
      </c>
      <c r="AA222" s="8">
        <v>279</v>
      </c>
      <c r="AB222" s="8">
        <v>805</v>
      </c>
      <c r="AC222" s="8">
        <v>694</v>
      </c>
      <c r="AD222" s="8">
        <v>922</v>
      </c>
      <c r="AE222" s="8">
        <v>521</v>
      </c>
      <c r="AF222" s="8">
        <v>59</v>
      </c>
      <c r="AG222" s="9">
        <v>428</v>
      </c>
      <c r="AH222" s="5">
        <f t="shared" si="66"/>
        <v>16400</v>
      </c>
      <c r="AI222" s="5">
        <f t="shared" si="67"/>
        <v>11201200</v>
      </c>
      <c r="AL222" s="126" t="s">
        <v>777</v>
      </c>
      <c r="AM222" s="128" t="s">
        <v>746</v>
      </c>
      <c r="AN222" s="127" t="s">
        <v>841</v>
      </c>
      <c r="AO222" s="127" t="s">
        <v>684</v>
      </c>
      <c r="AP222" s="127" t="s">
        <v>903</v>
      </c>
      <c r="AQ222" s="127" t="s">
        <v>620</v>
      </c>
      <c r="AR222" s="127" t="s">
        <v>964</v>
      </c>
      <c r="AS222" s="128" t="s">
        <v>557</v>
      </c>
      <c r="AT222" s="128" t="s">
        <v>284</v>
      </c>
      <c r="AU222" s="127" t="s">
        <v>252</v>
      </c>
      <c r="AV222" s="127" t="s">
        <v>347</v>
      </c>
      <c r="AW222" s="127" t="s">
        <v>189</v>
      </c>
      <c r="AX222" s="127" t="s">
        <v>410</v>
      </c>
      <c r="AY222" s="127" t="s">
        <v>128</v>
      </c>
      <c r="AZ222" s="128" t="s">
        <v>474</v>
      </c>
      <c r="BA222" s="127" t="s">
        <v>66</v>
      </c>
      <c r="BB222" s="127" t="s">
        <v>754</v>
      </c>
      <c r="BC222" s="127" t="s">
        <v>785</v>
      </c>
      <c r="BD222" s="127" t="s">
        <v>692</v>
      </c>
      <c r="BE222" s="127" t="s">
        <v>849</v>
      </c>
      <c r="BF222" s="127" t="s">
        <v>628</v>
      </c>
      <c r="BG222" s="128" t="s">
        <v>911</v>
      </c>
      <c r="BH222" s="127" t="s">
        <v>565</v>
      </c>
      <c r="BI222" s="127" t="s">
        <v>972</v>
      </c>
      <c r="BJ222" s="127" t="s">
        <v>228</v>
      </c>
      <c r="BK222" s="127" t="s">
        <v>260</v>
      </c>
      <c r="BL222" s="127" t="s">
        <v>166</v>
      </c>
      <c r="BM222" s="127" t="s">
        <v>323</v>
      </c>
      <c r="BN222" s="128" t="s">
        <v>1142</v>
      </c>
      <c r="BO222" s="127" t="s">
        <v>386</v>
      </c>
      <c r="BP222" s="127" t="s">
        <v>42</v>
      </c>
      <c r="BQ222" s="129" t="s">
        <v>450</v>
      </c>
      <c r="BS222" s="42"/>
      <c r="BT222" s="50" t="s">
        <v>679</v>
      </c>
      <c r="BU222" s="51" t="s">
        <v>1014</v>
      </c>
      <c r="BV222" s="52">
        <f>K3+(213*K5)</f>
        <v>214</v>
      </c>
      <c r="BW222" s="42"/>
    </row>
    <row r="223" spans="1:75" x14ac:dyDescent="0.2">
      <c r="A223" s="1">
        <v>5</v>
      </c>
      <c r="B223" s="7">
        <v>901</v>
      </c>
      <c r="C223" s="8">
        <v>534</v>
      </c>
      <c r="D223" s="8">
        <v>40</v>
      </c>
      <c r="E223" s="8">
        <v>439</v>
      </c>
      <c r="F223" s="97">
        <v>155</v>
      </c>
      <c r="G223" s="8">
        <v>268</v>
      </c>
      <c r="H223" s="8">
        <v>826</v>
      </c>
      <c r="I223" s="14">
        <v>681</v>
      </c>
      <c r="J223" s="8">
        <v>575</v>
      </c>
      <c r="K223" s="8">
        <v>944</v>
      </c>
      <c r="L223" s="8">
        <v>414</v>
      </c>
      <c r="M223" s="8">
        <v>13</v>
      </c>
      <c r="N223" s="8">
        <v>289</v>
      </c>
      <c r="O223" s="8">
        <v>178</v>
      </c>
      <c r="P223" s="8">
        <v>644</v>
      </c>
      <c r="Q223" s="8">
        <v>787</v>
      </c>
      <c r="R223" s="8">
        <v>227</v>
      </c>
      <c r="S223" s="8">
        <v>372</v>
      </c>
      <c r="T223" s="8">
        <v>834</v>
      </c>
      <c r="U223" s="8">
        <v>721</v>
      </c>
      <c r="V223" s="8">
        <v>1021</v>
      </c>
      <c r="W223" s="8">
        <v>622</v>
      </c>
      <c r="X223" s="8">
        <v>96</v>
      </c>
      <c r="Y223" s="8">
        <v>463</v>
      </c>
      <c r="Z223" s="8">
        <v>345</v>
      </c>
      <c r="AA223" s="8">
        <v>202</v>
      </c>
      <c r="AB223" s="8">
        <v>764</v>
      </c>
      <c r="AC223" s="8">
        <v>875</v>
      </c>
      <c r="AD223" s="8">
        <v>583</v>
      </c>
      <c r="AE223" s="8">
        <v>984</v>
      </c>
      <c r="AF223" s="8">
        <v>486</v>
      </c>
      <c r="AG223" s="9">
        <v>117</v>
      </c>
      <c r="AH223" s="5">
        <f t="shared" si="66"/>
        <v>16400</v>
      </c>
      <c r="AI223" s="5">
        <f t="shared" si="67"/>
        <v>11201200</v>
      </c>
      <c r="AL223" s="130" t="s">
        <v>1109</v>
      </c>
      <c r="AM223" s="127" t="s">
        <v>737</v>
      </c>
      <c r="AN223" s="127" t="s">
        <v>832</v>
      </c>
      <c r="AO223" s="127" t="s">
        <v>675</v>
      </c>
      <c r="AP223" s="127" t="s">
        <v>894</v>
      </c>
      <c r="AQ223" s="127" t="s">
        <v>612</v>
      </c>
      <c r="AR223" s="127" t="s">
        <v>955</v>
      </c>
      <c r="AS223" s="127" t="s">
        <v>548</v>
      </c>
      <c r="AT223" s="127" t="s">
        <v>277</v>
      </c>
      <c r="AU223" s="128" t="s">
        <v>245</v>
      </c>
      <c r="AV223" s="127" t="s">
        <v>340</v>
      </c>
      <c r="AW223" s="127" t="s">
        <v>182</v>
      </c>
      <c r="AX223" s="127" t="s">
        <v>403</v>
      </c>
      <c r="AY223" s="127" t="s">
        <v>121</v>
      </c>
      <c r="AZ223" s="127" t="s">
        <v>467</v>
      </c>
      <c r="BA223" s="127" t="s">
        <v>59</v>
      </c>
      <c r="BB223" s="127" t="s">
        <v>761</v>
      </c>
      <c r="BC223" s="127" t="s">
        <v>792</v>
      </c>
      <c r="BD223" s="128" t="s">
        <v>699</v>
      </c>
      <c r="BE223" s="127" t="s">
        <v>856</v>
      </c>
      <c r="BF223" s="128" t="s">
        <v>635</v>
      </c>
      <c r="BG223" s="127" t="s">
        <v>918</v>
      </c>
      <c r="BH223" s="127" t="s">
        <v>572</v>
      </c>
      <c r="BI223" s="127" t="s">
        <v>979</v>
      </c>
      <c r="BJ223" s="127" t="s">
        <v>237</v>
      </c>
      <c r="BK223" s="127" t="s">
        <v>269</v>
      </c>
      <c r="BL223" s="127" t="s">
        <v>174</v>
      </c>
      <c r="BM223" s="128" t="s">
        <v>332</v>
      </c>
      <c r="BN223" s="127" t="s">
        <v>114</v>
      </c>
      <c r="BO223" s="128" t="s">
        <v>395</v>
      </c>
      <c r="BP223" s="127" t="s">
        <v>51</v>
      </c>
      <c r="BQ223" s="129" t="s">
        <v>459</v>
      </c>
      <c r="BS223" s="42"/>
      <c r="BT223" s="50" t="s">
        <v>779</v>
      </c>
      <c r="BU223" s="51" t="s">
        <v>1014</v>
      </c>
      <c r="BV223" s="52">
        <f>K3+(214*K5)</f>
        <v>215</v>
      </c>
      <c r="BW223" s="42"/>
    </row>
    <row r="224" spans="1:75" x14ac:dyDescent="0.2">
      <c r="A224" s="1">
        <v>6</v>
      </c>
      <c r="B224" s="7">
        <v>546</v>
      </c>
      <c r="C224" s="8">
        <v>945</v>
      </c>
      <c r="D224" s="8">
        <v>387</v>
      </c>
      <c r="E224" s="8">
        <v>20</v>
      </c>
      <c r="F224" s="8">
        <v>320</v>
      </c>
      <c r="G224" s="97">
        <v>175</v>
      </c>
      <c r="H224" s="14">
        <v>669</v>
      </c>
      <c r="I224" s="8">
        <v>782</v>
      </c>
      <c r="J224" s="8">
        <v>924</v>
      </c>
      <c r="K224" s="8">
        <v>523</v>
      </c>
      <c r="L224" s="8">
        <v>57</v>
      </c>
      <c r="M224" s="8">
        <v>426</v>
      </c>
      <c r="N224" s="8">
        <v>134</v>
      </c>
      <c r="O224" s="8">
        <v>277</v>
      </c>
      <c r="P224" s="8">
        <v>807</v>
      </c>
      <c r="Q224" s="8">
        <v>696</v>
      </c>
      <c r="R224" s="8">
        <v>328</v>
      </c>
      <c r="S224" s="8">
        <v>215</v>
      </c>
      <c r="T224" s="8">
        <v>741</v>
      </c>
      <c r="U224" s="8">
        <v>886</v>
      </c>
      <c r="V224" s="8">
        <v>602</v>
      </c>
      <c r="W224" s="8">
        <v>969</v>
      </c>
      <c r="X224" s="8">
        <v>507</v>
      </c>
      <c r="Y224" s="8">
        <v>108</v>
      </c>
      <c r="Z224" s="8">
        <v>254</v>
      </c>
      <c r="AA224" s="8">
        <v>365</v>
      </c>
      <c r="AB224" s="8">
        <v>863</v>
      </c>
      <c r="AC224" s="8">
        <v>720</v>
      </c>
      <c r="AD224" s="8">
        <v>996</v>
      </c>
      <c r="AE224" s="8">
        <v>627</v>
      </c>
      <c r="AF224" s="8">
        <v>65</v>
      </c>
      <c r="AG224" s="9">
        <v>466</v>
      </c>
      <c r="AH224" s="5">
        <f t="shared" si="66"/>
        <v>16400</v>
      </c>
      <c r="AI224" s="5">
        <f t="shared" si="67"/>
        <v>11201200</v>
      </c>
      <c r="AL224" s="126" t="s">
        <v>771</v>
      </c>
      <c r="AM224" s="128" t="s">
        <v>740</v>
      </c>
      <c r="AN224" s="127" t="s">
        <v>835</v>
      </c>
      <c r="AO224" s="127" t="s">
        <v>678</v>
      </c>
      <c r="AP224" s="127" t="s">
        <v>897</v>
      </c>
      <c r="AQ224" s="127" t="s">
        <v>614</v>
      </c>
      <c r="AR224" s="127" t="s">
        <v>958</v>
      </c>
      <c r="AS224" s="127" t="s">
        <v>551</v>
      </c>
      <c r="AT224" s="128" t="s">
        <v>1124</v>
      </c>
      <c r="AU224" s="127" t="s">
        <v>258</v>
      </c>
      <c r="AV224" s="127" t="s">
        <v>353</v>
      </c>
      <c r="AW224" s="127" t="s">
        <v>195</v>
      </c>
      <c r="AX224" s="127" t="s">
        <v>416</v>
      </c>
      <c r="AY224" s="127" t="s">
        <v>134</v>
      </c>
      <c r="AZ224" s="127" t="s">
        <v>478</v>
      </c>
      <c r="BA224" s="127" t="s">
        <v>72</v>
      </c>
      <c r="BB224" s="127" t="s">
        <v>748</v>
      </c>
      <c r="BC224" s="127" t="s">
        <v>779</v>
      </c>
      <c r="BD224" s="127" t="s">
        <v>686</v>
      </c>
      <c r="BE224" s="128" t="s">
        <v>843</v>
      </c>
      <c r="BF224" s="127" t="s">
        <v>622</v>
      </c>
      <c r="BG224" s="128" t="s">
        <v>905</v>
      </c>
      <c r="BH224" s="127" t="s">
        <v>559</v>
      </c>
      <c r="BI224" s="127" t="s">
        <v>966</v>
      </c>
      <c r="BJ224" s="127" t="s">
        <v>234</v>
      </c>
      <c r="BK224" s="127" t="s">
        <v>266</v>
      </c>
      <c r="BL224" s="128" t="s">
        <v>172</v>
      </c>
      <c r="BM224" s="127" t="s">
        <v>329</v>
      </c>
      <c r="BN224" s="128" t="s">
        <v>111</v>
      </c>
      <c r="BO224" s="127" t="s">
        <v>392</v>
      </c>
      <c r="BP224" s="127" t="s">
        <v>48</v>
      </c>
      <c r="BQ224" s="129" t="s">
        <v>456</v>
      </c>
      <c r="BS224" s="42"/>
      <c r="BT224" s="50" t="s">
        <v>969</v>
      </c>
      <c r="BU224" s="51" t="s">
        <v>1014</v>
      </c>
      <c r="BV224" s="52">
        <f>K3+(215*K5)</f>
        <v>216</v>
      </c>
      <c r="BW224" s="42"/>
    </row>
    <row r="225" spans="1:75" x14ac:dyDescent="0.2">
      <c r="A225" s="1">
        <v>7</v>
      </c>
      <c r="B225" s="7">
        <v>126</v>
      </c>
      <c r="C225" s="8">
        <v>493</v>
      </c>
      <c r="D225" s="8">
        <v>991</v>
      </c>
      <c r="E225" s="8">
        <v>592</v>
      </c>
      <c r="F225" s="8">
        <v>868</v>
      </c>
      <c r="G225" s="14">
        <v>755</v>
      </c>
      <c r="H225" s="97">
        <v>193</v>
      </c>
      <c r="I225" s="8">
        <v>338</v>
      </c>
      <c r="J225" s="8">
        <v>456</v>
      </c>
      <c r="K225" s="8">
        <v>87</v>
      </c>
      <c r="L225" s="8">
        <v>613</v>
      </c>
      <c r="M225" s="8">
        <v>1014</v>
      </c>
      <c r="N225" s="8">
        <v>730</v>
      </c>
      <c r="O225" s="8">
        <v>841</v>
      </c>
      <c r="P225" s="8">
        <v>379</v>
      </c>
      <c r="Q225" s="8">
        <v>236</v>
      </c>
      <c r="R225" s="8">
        <v>796</v>
      </c>
      <c r="S225" s="8">
        <v>651</v>
      </c>
      <c r="T225" s="8">
        <v>185</v>
      </c>
      <c r="U225" s="8">
        <v>298</v>
      </c>
      <c r="V225" s="8">
        <v>6</v>
      </c>
      <c r="W225" s="8">
        <v>405</v>
      </c>
      <c r="X225" s="8">
        <v>935</v>
      </c>
      <c r="Y225" s="8">
        <v>568</v>
      </c>
      <c r="Z225" s="8">
        <v>674</v>
      </c>
      <c r="AA225" s="8">
        <v>817</v>
      </c>
      <c r="AB225" s="8">
        <v>259</v>
      </c>
      <c r="AC225" s="8">
        <v>148</v>
      </c>
      <c r="AD225" s="8">
        <v>448</v>
      </c>
      <c r="AE225" s="8">
        <v>47</v>
      </c>
      <c r="AF225" s="8">
        <v>541</v>
      </c>
      <c r="AG225" s="9">
        <v>910</v>
      </c>
      <c r="AH225" s="5">
        <f t="shared" si="66"/>
        <v>16400</v>
      </c>
      <c r="AI225" s="5">
        <f t="shared" si="67"/>
        <v>11201200</v>
      </c>
      <c r="AJ225" s="2">
        <f t="shared" si="65"/>
        <v>8606720000</v>
      </c>
      <c r="AL225" s="126" t="s">
        <v>767</v>
      </c>
      <c r="AM225" s="127" t="s">
        <v>735</v>
      </c>
      <c r="AN225" s="128" t="s">
        <v>830</v>
      </c>
      <c r="AO225" s="127" t="s">
        <v>673</v>
      </c>
      <c r="AP225" s="128" t="s">
        <v>892</v>
      </c>
      <c r="AQ225" s="127" t="s">
        <v>610</v>
      </c>
      <c r="AR225" s="127" t="s">
        <v>954</v>
      </c>
      <c r="AS225" s="127" t="s">
        <v>546</v>
      </c>
      <c r="AT225" s="127" t="s">
        <v>279</v>
      </c>
      <c r="AU225" s="127" t="s">
        <v>247</v>
      </c>
      <c r="AV225" s="127" t="s">
        <v>342</v>
      </c>
      <c r="AW225" s="128" t="s">
        <v>184</v>
      </c>
      <c r="AX225" s="127" t="s">
        <v>405</v>
      </c>
      <c r="AY225" s="128" t="s">
        <v>123</v>
      </c>
      <c r="AZ225" s="127" t="s">
        <v>469</v>
      </c>
      <c r="BA225" s="127" t="s">
        <v>61</v>
      </c>
      <c r="BB225" s="127" t="s">
        <v>759</v>
      </c>
      <c r="BC225" s="127" t="s">
        <v>790</v>
      </c>
      <c r="BD225" s="127" t="s">
        <v>697</v>
      </c>
      <c r="BE225" s="127" t="s">
        <v>854</v>
      </c>
      <c r="BF225" s="127" t="s">
        <v>633</v>
      </c>
      <c r="BG225" s="127" t="s">
        <v>916</v>
      </c>
      <c r="BH225" s="128" t="s">
        <v>570</v>
      </c>
      <c r="BI225" s="127" t="s">
        <v>977</v>
      </c>
      <c r="BJ225" s="127" t="s">
        <v>239</v>
      </c>
      <c r="BK225" s="127" t="s">
        <v>271</v>
      </c>
      <c r="BL225" s="127" t="s">
        <v>176</v>
      </c>
      <c r="BM225" s="127" t="s">
        <v>334</v>
      </c>
      <c r="BN225" s="127" t="s">
        <v>116</v>
      </c>
      <c r="BO225" s="127" t="s">
        <v>397</v>
      </c>
      <c r="BP225" s="127" t="s">
        <v>53</v>
      </c>
      <c r="BQ225" s="131" t="s">
        <v>1130</v>
      </c>
      <c r="BS225" s="42"/>
      <c r="BT225" s="50" t="s">
        <v>538</v>
      </c>
      <c r="BU225" s="51" t="s">
        <v>1014</v>
      </c>
      <c r="BV225" s="52">
        <f>K3+(216*K5)</f>
        <v>217</v>
      </c>
      <c r="BW225" s="42"/>
    </row>
    <row r="226" spans="1:75" x14ac:dyDescent="0.2">
      <c r="A226" s="1">
        <v>8</v>
      </c>
      <c r="B226" s="7">
        <v>473</v>
      </c>
      <c r="C226" s="8">
        <v>74</v>
      </c>
      <c r="D226" s="8">
        <v>636</v>
      </c>
      <c r="E226" s="8">
        <v>1003</v>
      </c>
      <c r="F226" s="14">
        <v>711</v>
      </c>
      <c r="G226" s="8">
        <v>856</v>
      </c>
      <c r="H226" s="8">
        <v>358</v>
      </c>
      <c r="I226" s="97">
        <v>245</v>
      </c>
      <c r="J226" s="8">
        <v>99</v>
      </c>
      <c r="K226" s="8">
        <v>500</v>
      </c>
      <c r="L226" s="8">
        <v>962</v>
      </c>
      <c r="M226" s="8">
        <v>593</v>
      </c>
      <c r="N226" s="8">
        <v>893</v>
      </c>
      <c r="O226" s="8">
        <v>750</v>
      </c>
      <c r="P226" s="8">
        <v>224</v>
      </c>
      <c r="Q226" s="8">
        <v>335</v>
      </c>
      <c r="R226" s="8">
        <v>703</v>
      </c>
      <c r="S226" s="8">
        <v>816</v>
      </c>
      <c r="T226" s="8">
        <v>286</v>
      </c>
      <c r="U226" s="8">
        <v>141</v>
      </c>
      <c r="V226" s="8">
        <v>417</v>
      </c>
      <c r="W226" s="8">
        <v>50</v>
      </c>
      <c r="X226" s="8">
        <v>516</v>
      </c>
      <c r="Y226" s="8">
        <v>915</v>
      </c>
      <c r="Z226" s="8">
        <v>773</v>
      </c>
      <c r="AA226" s="8">
        <v>662</v>
      </c>
      <c r="AB226" s="8">
        <v>168</v>
      </c>
      <c r="AC226" s="8">
        <v>311</v>
      </c>
      <c r="AD226" s="8">
        <v>27</v>
      </c>
      <c r="AE226" s="8">
        <v>396</v>
      </c>
      <c r="AF226" s="8">
        <v>954</v>
      </c>
      <c r="AG226" s="9">
        <v>553</v>
      </c>
      <c r="AH226" s="5">
        <f t="shared" si="66"/>
        <v>16400</v>
      </c>
      <c r="AI226" s="5">
        <f t="shared" si="67"/>
        <v>11201200</v>
      </c>
      <c r="AJ226" s="2">
        <f t="shared" si="65"/>
        <v>8606720000</v>
      </c>
      <c r="AL226" s="126" t="s">
        <v>773</v>
      </c>
      <c r="AM226" s="127" t="s">
        <v>742</v>
      </c>
      <c r="AN226" s="127" t="s">
        <v>837</v>
      </c>
      <c r="AO226" s="128" t="s">
        <v>680</v>
      </c>
      <c r="AP226" s="127" t="s">
        <v>899</v>
      </c>
      <c r="AQ226" s="128" t="s">
        <v>616</v>
      </c>
      <c r="AR226" s="127" t="s">
        <v>960</v>
      </c>
      <c r="AS226" s="127" t="s">
        <v>553</v>
      </c>
      <c r="AT226" s="127" t="s">
        <v>6</v>
      </c>
      <c r="AU226" s="127" t="s">
        <v>256</v>
      </c>
      <c r="AV226" s="128" t="s">
        <v>351</v>
      </c>
      <c r="AW226" s="127" t="s">
        <v>193</v>
      </c>
      <c r="AX226" s="128" t="s">
        <v>414</v>
      </c>
      <c r="AY226" s="127" t="s">
        <v>132</v>
      </c>
      <c r="AZ226" s="127" t="s">
        <v>476</v>
      </c>
      <c r="BA226" s="127" t="s">
        <v>70</v>
      </c>
      <c r="BB226" s="127" t="s">
        <v>750</v>
      </c>
      <c r="BC226" s="127" t="s">
        <v>781</v>
      </c>
      <c r="BD226" s="127" t="s">
        <v>688</v>
      </c>
      <c r="BE226" s="127" t="s">
        <v>845</v>
      </c>
      <c r="BF226" s="127" t="s">
        <v>624</v>
      </c>
      <c r="BG226" s="127" t="s">
        <v>907</v>
      </c>
      <c r="BH226" s="127" t="s">
        <v>561</v>
      </c>
      <c r="BI226" s="128" t="s">
        <v>1118</v>
      </c>
      <c r="BJ226" s="127" t="s">
        <v>232</v>
      </c>
      <c r="BK226" s="127" t="s">
        <v>264</v>
      </c>
      <c r="BL226" s="127" t="s">
        <v>170</v>
      </c>
      <c r="BM226" s="127" t="s">
        <v>327</v>
      </c>
      <c r="BN226" s="127" t="s">
        <v>109</v>
      </c>
      <c r="BO226" s="127" t="s">
        <v>390</v>
      </c>
      <c r="BP226" s="128" t="s">
        <v>46</v>
      </c>
      <c r="BQ226" s="129" t="s">
        <v>454</v>
      </c>
      <c r="BS226" s="42"/>
      <c r="BT226" s="50" t="s">
        <v>729</v>
      </c>
      <c r="BU226" s="51" t="s">
        <v>1014</v>
      </c>
      <c r="BV226" s="52">
        <f>K3+(217*K5)</f>
        <v>218</v>
      </c>
      <c r="BW226" s="42"/>
    </row>
    <row r="227" spans="1:75" x14ac:dyDescent="0.2">
      <c r="A227" s="1">
        <v>9</v>
      </c>
      <c r="B227" s="7">
        <v>179</v>
      </c>
      <c r="C227" s="8">
        <v>292</v>
      </c>
      <c r="D227" s="8">
        <v>786</v>
      </c>
      <c r="E227" s="8">
        <v>641</v>
      </c>
      <c r="F227" s="8">
        <v>941</v>
      </c>
      <c r="G227" s="8">
        <v>574</v>
      </c>
      <c r="H227" s="8">
        <v>16</v>
      </c>
      <c r="I227" s="8">
        <v>415</v>
      </c>
      <c r="J227" s="97">
        <v>265</v>
      </c>
      <c r="K227" s="8">
        <v>154</v>
      </c>
      <c r="L227" s="8">
        <v>684</v>
      </c>
      <c r="M227" s="14">
        <v>827</v>
      </c>
      <c r="N227" s="8">
        <v>535</v>
      </c>
      <c r="O227" s="8">
        <v>904</v>
      </c>
      <c r="P227" s="8">
        <v>438</v>
      </c>
      <c r="Q227" s="8">
        <v>37</v>
      </c>
      <c r="R227" s="8">
        <v>981</v>
      </c>
      <c r="S227" s="8">
        <v>582</v>
      </c>
      <c r="T227" s="8">
        <v>120</v>
      </c>
      <c r="U227" s="8">
        <v>487</v>
      </c>
      <c r="V227" s="8">
        <v>203</v>
      </c>
      <c r="W227" s="8">
        <v>348</v>
      </c>
      <c r="X227" s="8">
        <v>874</v>
      </c>
      <c r="Y227" s="8">
        <v>761</v>
      </c>
      <c r="Z227" s="8">
        <v>623</v>
      </c>
      <c r="AA227" s="8">
        <v>1024</v>
      </c>
      <c r="AB227" s="8">
        <v>462</v>
      </c>
      <c r="AC227" s="8">
        <v>93</v>
      </c>
      <c r="AD227" s="8">
        <v>369</v>
      </c>
      <c r="AE227" s="8">
        <v>226</v>
      </c>
      <c r="AF227" s="8">
        <v>724</v>
      </c>
      <c r="AG227" s="9">
        <v>835</v>
      </c>
      <c r="AH227" s="5">
        <f t="shared" si="66"/>
        <v>16400</v>
      </c>
      <c r="AI227" s="5">
        <f t="shared" si="67"/>
        <v>11201200</v>
      </c>
      <c r="AL227" s="126" t="s">
        <v>460</v>
      </c>
      <c r="AM227" s="127" t="s">
        <v>52</v>
      </c>
      <c r="AN227" s="127" t="s">
        <v>396</v>
      </c>
      <c r="AO227" s="127" t="s">
        <v>115</v>
      </c>
      <c r="AP227" s="128" t="s">
        <v>333</v>
      </c>
      <c r="AQ227" s="127" t="s">
        <v>175</v>
      </c>
      <c r="AR227" s="127" t="s">
        <v>270</v>
      </c>
      <c r="AS227" s="127" t="s">
        <v>238</v>
      </c>
      <c r="AT227" s="127" t="s">
        <v>978</v>
      </c>
      <c r="AU227" s="127" t="s">
        <v>571</v>
      </c>
      <c r="AV227" s="127" t="s">
        <v>917</v>
      </c>
      <c r="AW227" s="127" t="s">
        <v>634</v>
      </c>
      <c r="AX227" s="127" t="s">
        <v>855</v>
      </c>
      <c r="AY227" s="128" t="s">
        <v>1113</v>
      </c>
      <c r="AZ227" s="127" t="s">
        <v>791</v>
      </c>
      <c r="BA227" s="127" t="s">
        <v>760</v>
      </c>
      <c r="BB227" s="128" t="s">
        <v>60</v>
      </c>
      <c r="BC227" s="127" t="s">
        <v>468</v>
      </c>
      <c r="BD227" s="127" t="s">
        <v>122</v>
      </c>
      <c r="BE227" s="127" t="s">
        <v>404</v>
      </c>
      <c r="BF227" s="127" t="s">
        <v>183</v>
      </c>
      <c r="BG227" s="127" t="s">
        <v>341</v>
      </c>
      <c r="BH227" s="128" t="s">
        <v>246</v>
      </c>
      <c r="BI227" s="127" t="s">
        <v>278</v>
      </c>
      <c r="BJ227" s="127" t="s">
        <v>547</v>
      </c>
      <c r="BK227" s="128" t="s">
        <v>921</v>
      </c>
      <c r="BL227" s="127" t="s">
        <v>611</v>
      </c>
      <c r="BM227" s="127" t="s">
        <v>893</v>
      </c>
      <c r="BN227" s="127" t="s">
        <v>674</v>
      </c>
      <c r="BO227" s="127" t="s">
        <v>831</v>
      </c>
      <c r="BP227" s="127" t="s">
        <v>736</v>
      </c>
      <c r="BQ227" s="131" t="s">
        <v>1015</v>
      </c>
      <c r="BS227" s="42"/>
      <c r="BT227" s="50" t="s">
        <v>863</v>
      </c>
      <c r="BU227" s="51" t="s">
        <v>1014</v>
      </c>
      <c r="BV227" s="52">
        <f>K3+(218*K5)</f>
        <v>219</v>
      </c>
      <c r="BW227" s="42"/>
    </row>
    <row r="228" spans="1:75" x14ac:dyDescent="0.2">
      <c r="A228" s="1">
        <v>10</v>
      </c>
      <c r="B228" s="7">
        <v>280</v>
      </c>
      <c r="C228" s="8">
        <v>135</v>
      </c>
      <c r="D228" s="8">
        <v>693</v>
      </c>
      <c r="E228" s="8">
        <v>806</v>
      </c>
      <c r="F228" s="8">
        <v>522</v>
      </c>
      <c r="G228" s="8">
        <v>921</v>
      </c>
      <c r="H228" s="8">
        <v>427</v>
      </c>
      <c r="I228" s="8">
        <v>60</v>
      </c>
      <c r="J228" s="8">
        <v>174</v>
      </c>
      <c r="K228" s="97">
        <v>317</v>
      </c>
      <c r="L228" s="14">
        <v>783</v>
      </c>
      <c r="M228" s="8">
        <v>672</v>
      </c>
      <c r="N228" s="8">
        <v>948</v>
      </c>
      <c r="O228" s="8">
        <v>547</v>
      </c>
      <c r="P228" s="8">
        <v>17</v>
      </c>
      <c r="Q228" s="8">
        <v>386</v>
      </c>
      <c r="R228" s="8">
        <v>626</v>
      </c>
      <c r="S228" s="8">
        <v>993</v>
      </c>
      <c r="T228" s="8">
        <v>467</v>
      </c>
      <c r="U228" s="8">
        <v>68</v>
      </c>
      <c r="V228" s="8">
        <v>368</v>
      </c>
      <c r="W228" s="8">
        <v>255</v>
      </c>
      <c r="X228" s="8">
        <v>717</v>
      </c>
      <c r="Y228" s="8">
        <v>862</v>
      </c>
      <c r="Z228" s="8">
        <v>972</v>
      </c>
      <c r="AA228" s="8">
        <v>603</v>
      </c>
      <c r="AB228" s="8">
        <v>105</v>
      </c>
      <c r="AC228" s="8">
        <v>506</v>
      </c>
      <c r="AD228" s="8">
        <v>214</v>
      </c>
      <c r="AE228" s="8">
        <v>325</v>
      </c>
      <c r="AF228" s="8">
        <v>887</v>
      </c>
      <c r="AG228" s="9">
        <v>744</v>
      </c>
      <c r="AH228" s="5">
        <f t="shared" si="66"/>
        <v>16400</v>
      </c>
      <c r="AI228" s="5">
        <f t="shared" si="67"/>
        <v>11201200</v>
      </c>
      <c r="AL228" s="126" t="s">
        <v>455</v>
      </c>
      <c r="AM228" s="127" t="s">
        <v>47</v>
      </c>
      <c r="AN228" s="127" t="s">
        <v>391</v>
      </c>
      <c r="AO228" s="127" t="s">
        <v>110</v>
      </c>
      <c r="AP228" s="127" t="s">
        <v>328</v>
      </c>
      <c r="AQ228" s="128" t="s">
        <v>1140</v>
      </c>
      <c r="AR228" s="127" t="s">
        <v>265</v>
      </c>
      <c r="AS228" s="127" t="s">
        <v>233</v>
      </c>
      <c r="AT228" s="127" t="s">
        <v>967</v>
      </c>
      <c r="AU228" s="127" t="s">
        <v>560</v>
      </c>
      <c r="AV228" s="127" t="s">
        <v>906</v>
      </c>
      <c r="AW228" s="127" t="s">
        <v>623</v>
      </c>
      <c r="AX228" s="128" t="s">
        <v>844</v>
      </c>
      <c r="AY228" s="127" t="s">
        <v>687</v>
      </c>
      <c r="AZ228" s="127" t="s">
        <v>780</v>
      </c>
      <c r="BA228" s="127" t="s">
        <v>749</v>
      </c>
      <c r="BB228" s="127" t="s">
        <v>71</v>
      </c>
      <c r="BC228" s="128" t="s">
        <v>477</v>
      </c>
      <c r="BD228" s="127" t="s">
        <v>133</v>
      </c>
      <c r="BE228" s="127" t="s">
        <v>415</v>
      </c>
      <c r="BF228" s="127" t="s">
        <v>194</v>
      </c>
      <c r="BG228" s="127" t="s">
        <v>352</v>
      </c>
      <c r="BH228" s="127" t="s">
        <v>257</v>
      </c>
      <c r="BI228" s="128" t="s">
        <v>288</v>
      </c>
      <c r="BJ228" s="128" t="s">
        <v>552</v>
      </c>
      <c r="BK228" s="127" t="s">
        <v>193</v>
      </c>
      <c r="BL228" s="127" t="s">
        <v>615</v>
      </c>
      <c r="BM228" s="127" t="s">
        <v>898</v>
      </c>
      <c r="BN228" s="127" t="s">
        <v>679</v>
      </c>
      <c r="BO228" s="127" t="s">
        <v>836</v>
      </c>
      <c r="BP228" s="128" t="s">
        <v>741</v>
      </c>
      <c r="BQ228" s="129" t="s">
        <v>772</v>
      </c>
      <c r="BS228" s="42"/>
      <c r="BT228" s="50" t="s">
        <v>920</v>
      </c>
      <c r="BU228" s="51" t="s">
        <v>1014</v>
      </c>
      <c r="BV228" s="52">
        <f>K3+(219*K5)</f>
        <v>220</v>
      </c>
      <c r="BW228" s="42"/>
    </row>
    <row r="229" spans="1:75" x14ac:dyDescent="0.2">
      <c r="A229" s="1">
        <v>11</v>
      </c>
      <c r="B229" s="7">
        <v>844</v>
      </c>
      <c r="C229" s="8">
        <v>731</v>
      </c>
      <c r="D229" s="8">
        <v>233</v>
      </c>
      <c r="E229" s="8">
        <v>378</v>
      </c>
      <c r="F229" s="8">
        <v>86</v>
      </c>
      <c r="G229" s="8">
        <v>453</v>
      </c>
      <c r="H229" s="8">
        <v>1015</v>
      </c>
      <c r="I229" s="8">
        <v>616</v>
      </c>
      <c r="J229" s="8">
        <v>754</v>
      </c>
      <c r="K229" s="14">
        <v>865</v>
      </c>
      <c r="L229" s="97">
        <v>339</v>
      </c>
      <c r="M229" s="8">
        <v>196</v>
      </c>
      <c r="N229" s="8">
        <v>496</v>
      </c>
      <c r="O229" s="8">
        <v>127</v>
      </c>
      <c r="P229" s="8">
        <v>589</v>
      </c>
      <c r="Q229" s="8">
        <v>990</v>
      </c>
      <c r="R229" s="8">
        <v>46</v>
      </c>
      <c r="S229" s="8">
        <v>445</v>
      </c>
      <c r="T229" s="8">
        <v>911</v>
      </c>
      <c r="U229" s="8">
        <v>544</v>
      </c>
      <c r="V229" s="8">
        <v>820</v>
      </c>
      <c r="W229" s="8">
        <v>675</v>
      </c>
      <c r="X229" s="8">
        <v>145</v>
      </c>
      <c r="Y229" s="8">
        <v>258</v>
      </c>
      <c r="Z229" s="8">
        <v>408</v>
      </c>
      <c r="AA229" s="8">
        <v>7</v>
      </c>
      <c r="AB229" s="8">
        <v>565</v>
      </c>
      <c r="AC229" s="8">
        <v>934</v>
      </c>
      <c r="AD229" s="8">
        <v>650</v>
      </c>
      <c r="AE229" s="8">
        <v>793</v>
      </c>
      <c r="AF229" s="8">
        <v>299</v>
      </c>
      <c r="AG229" s="9">
        <v>188</v>
      </c>
      <c r="AH229" s="5">
        <f t="shared" si="66"/>
        <v>16400</v>
      </c>
      <c r="AI229" s="5">
        <f t="shared" si="67"/>
        <v>11201200</v>
      </c>
      <c r="AJ229" s="2">
        <f t="shared" si="65"/>
        <v>8606720000</v>
      </c>
      <c r="AL229" s="130" t="s">
        <v>458</v>
      </c>
      <c r="AM229" s="127" t="s">
        <v>50</v>
      </c>
      <c r="AN229" s="127" t="s">
        <v>394</v>
      </c>
      <c r="AO229" s="127" t="s">
        <v>113</v>
      </c>
      <c r="AP229" s="127" t="s">
        <v>331</v>
      </c>
      <c r="AQ229" s="127" t="s">
        <v>173</v>
      </c>
      <c r="AR229" s="128" t="s">
        <v>268</v>
      </c>
      <c r="AS229" s="127" t="s">
        <v>236</v>
      </c>
      <c r="AT229" s="127" t="s">
        <v>980</v>
      </c>
      <c r="AU229" s="128" t="s">
        <v>573</v>
      </c>
      <c r="AV229" s="127" t="s">
        <v>919</v>
      </c>
      <c r="AW229" s="127" t="s">
        <v>636</v>
      </c>
      <c r="AX229" s="127" t="s">
        <v>857</v>
      </c>
      <c r="AY229" s="127" t="s">
        <v>700</v>
      </c>
      <c r="AZ229" s="127" t="s">
        <v>793</v>
      </c>
      <c r="BA229" s="128" t="s">
        <v>762</v>
      </c>
      <c r="BB229" s="127" t="s">
        <v>58</v>
      </c>
      <c r="BC229" s="127" t="s">
        <v>466</v>
      </c>
      <c r="BD229" s="128" t="s">
        <v>1139</v>
      </c>
      <c r="BE229" s="127" t="s">
        <v>402</v>
      </c>
      <c r="BF229" s="127" t="s">
        <v>181</v>
      </c>
      <c r="BG229" s="127" t="s">
        <v>339</v>
      </c>
      <c r="BH229" s="127" t="s">
        <v>244</v>
      </c>
      <c r="BI229" s="127" t="s">
        <v>276</v>
      </c>
      <c r="BJ229" s="127" t="s">
        <v>549</v>
      </c>
      <c r="BK229" s="127" t="s">
        <v>956</v>
      </c>
      <c r="BL229" s="127" t="s">
        <v>613</v>
      </c>
      <c r="BM229" s="128" t="s">
        <v>895</v>
      </c>
      <c r="BN229" s="127" t="s">
        <v>676</v>
      </c>
      <c r="BO229" s="127" t="s">
        <v>833</v>
      </c>
      <c r="BP229" s="127" t="s">
        <v>738</v>
      </c>
      <c r="BQ229" s="129" t="s">
        <v>769</v>
      </c>
      <c r="BS229" s="42"/>
      <c r="BT229" s="50" t="s">
        <v>112</v>
      </c>
      <c r="BU229" s="51" t="s">
        <v>1014</v>
      </c>
      <c r="BV229" s="52">
        <f>K3+(220*K5)</f>
        <v>221</v>
      </c>
      <c r="BW229" s="42"/>
    </row>
    <row r="230" spans="1:75" x14ac:dyDescent="0.2">
      <c r="A230" s="1">
        <v>12</v>
      </c>
      <c r="B230" s="7">
        <v>751</v>
      </c>
      <c r="C230" s="8">
        <v>896</v>
      </c>
      <c r="D230" s="8">
        <v>334</v>
      </c>
      <c r="E230" s="8">
        <v>221</v>
      </c>
      <c r="F230" s="8">
        <v>497</v>
      </c>
      <c r="G230" s="8">
        <v>98</v>
      </c>
      <c r="H230" s="8">
        <v>596</v>
      </c>
      <c r="I230" s="8">
        <v>963</v>
      </c>
      <c r="J230" s="14">
        <v>853</v>
      </c>
      <c r="K230" s="8">
        <v>710</v>
      </c>
      <c r="L230" s="8">
        <v>248</v>
      </c>
      <c r="M230" s="97">
        <v>359</v>
      </c>
      <c r="N230" s="8">
        <v>75</v>
      </c>
      <c r="O230" s="8">
        <v>476</v>
      </c>
      <c r="P230" s="8">
        <v>1002</v>
      </c>
      <c r="Q230" s="8">
        <v>633</v>
      </c>
      <c r="R230" s="8">
        <v>393</v>
      </c>
      <c r="S230" s="8">
        <v>26</v>
      </c>
      <c r="T230" s="8">
        <v>556</v>
      </c>
      <c r="U230" s="8">
        <v>955</v>
      </c>
      <c r="V230" s="8">
        <v>663</v>
      </c>
      <c r="W230" s="8">
        <v>776</v>
      </c>
      <c r="X230" s="8">
        <v>310</v>
      </c>
      <c r="Y230" s="8">
        <v>165</v>
      </c>
      <c r="Z230" s="8">
        <v>51</v>
      </c>
      <c r="AA230" s="8">
        <v>420</v>
      </c>
      <c r="AB230" s="8">
        <v>914</v>
      </c>
      <c r="AC230" s="8">
        <v>513</v>
      </c>
      <c r="AD230" s="8">
        <v>813</v>
      </c>
      <c r="AE230" s="8">
        <v>702</v>
      </c>
      <c r="AF230" s="8">
        <v>144</v>
      </c>
      <c r="AG230" s="9">
        <v>287</v>
      </c>
      <c r="AH230" s="5">
        <f t="shared" si="66"/>
        <v>16400</v>
      </c>
      <c r="AI230" s="5">
        <f t="shared" si="67"/>
        <v>11201200</v>
      </c>
      <c r="AJ230" s="2">
        <f t="shared" si="65"/>
        <v>8606720000</v>
      </c>
      <c r="AL230" s="126" t="s">
        <v>457</v>
      </c>
      <c r="AM230" s="128" t="s">
        <v>49</v>
      </c>
      <c r="AN230" s="127" t="s">
        <v>393</v>
      </c>
      <c r="AO230" s="127" t="s">
        <v>112</v>
      </c>
      <c r="AP230" s="127" t="s">
        <v>330</v>
      </c>
      <c r="AQ230" s="127" t="s">
        <v>4</v>
      </c>
      <c r="AR230" s="127" t="s">
        <v>267</v>
      </c>
      <c r="AS230" s="128" t="s">
        <v>235</v>
      </c>
      <c r="AT230" s="128" t="s">
        <v>965</v>
      </c>
      <c r="AU230" s="127" t="s">
        <v>558</v>
      </c>
      <c r="AV230" s="127" t="s">
        <v>904</v>
      </c>
      <c r="AW230" s="127" t="s">
        <v>621</v>
      </c>
      <c r="AX230" s="127" t="s">
        <v>842</v>
      </c>
      <c r="AY230" s="127" t="s">
        <v>685</v>
      </c>
      <c r="AZ230" s="128" t="s">
        <v>778</v>
      </c>
      <c r="BA230" s="127" t="s">
        <v>747</v>
      </c>
      <c r="BB230" s="127" t="s">
        <v>73</v>
      </c>
      <c r="BC230" s="127" t="s">
        <v>479</v>
      </c>
      <c r="BD230" s="127" t="s">
        <v>135</v>
      </c>
      <c r="BE230" s="128" t="s">
        <v>417</v>
      </c>
      <c r="BF230" s="127" t="s">
        <v>196</v>
      </c>
      <c r="BG230" s="127" t="s">
        <v>528</v>
      </c>
      <c r="BH230" s="127" t="s">
        <v>259</v>
      </c>
      <c r="BI230" s="127" t="s">
        <v>290</v>
      </c>
      <c r="BJ230" s="127" t="s">
        <v>550</v>
      </c>
      <c r="BK230" s="127" t="s">
        <v>957</v>
      </c>
      <c r="BL230" s="128" t="s">
        <v>1125</v>
      </c>
      <c r="BM230" s="127" t="s">
        <v>896</v>
      </c>
      <c r="BN230" s="127" t="s">
        <v>677</v>
      </c>
      <c r="BO230" s="127" t="s">
        <v>834</v>
      </c>
      <c r="BP230" s="127" t="s">
        <v>739</v>
      </c>
      <c r="BQ230" s="129" t="s">
        <v>403</v>
      </c>
      <c r="BS230" s="42"/>
      <c r="BT230" s="50" t="s">
        <v>168</v>
      </c>
      <c r="BU230" s="51" t="s">
        <v>1014</v>
      </c>
      <c r="BV230" s="52">
        <f>K3+(221*K5)</f>
        <v>222</v>
      </c>
      <c r="BW230" s="42"/>
    </row>
    <row r="231" spans="1:75" x14ac:dyDescent="0.2">
      <c r="A231" s="1">
        <v>13</v>
      </c>
      <c r="B231" s="7">
        <v>818</v>
      </c>
      <c r="C231" s="8">
        <v>673</v>
      </c>
      <c r="D231" s="8">
        <v>147</v>
      </c>
      <c r="E231" s="8">
        <v>260</v>
      </c>
      <c r="F231" s="8">
        <v>48</v>
      </c>
      <c r="G231" s="8">
        <v>447</v>
      </c>
      <c r="H231" s="8">
        <v>909</v>
      </c>
      <c r="I231" s="8">
        <v>542</v>
      </c>
      <c r="J231" s="8">
        <v>652</v>
      </c>
      <c r="K231" s="8">
        <v>795</v>
      </c>
      <c r="L231" s="8">
        <v>297</v>
      </c>
      <c r="M231" s="8">
        <v>186</v>
      </c>
      <c r="N231" s="97">
        <v>406</v>
      </c>
      <c r="O231" s="8">
        <v>5</v>
      </c>
      <c r="P231" s="8">
        <v>567</v>
      </c>
      <c r="Q231" s="14">
        <v>936</v>
      </c>
      <c r="R231" s="8">
        <v>88</v>
      </c>
      <c r="S231" s="8">
        <v>455</v>
      </c>
      <c r="T231" s="8">
        <v>1013</v>
      </c>
      <c r="U231" s="8">
        <v>614</v>
      </c>
      <c r="V231" s="8">
        <v>842</v>
      </c>
      <c r="W231" s="8">
        <v>729</v>
      </c>
      <c r="X231" s="8">
        <v>235</v>
      </c>
      <c r="Y231" s="8">
        <v>380</v>
      </c>
      <c r="Z231" s="8">
        <v>494</v>
      </c>
      <c r="AA231" s="8">
        <v>125</v>
      </c>
      <c r="AB231" s="8">
        <v>591</v>
      </c>
      <c r="AC231" s="8">
        <v>992</v>
      </c>
      <c r="AD231" s="8">
        <v>756</v>
      </c>
      <c r="AE231" s="8">
        <v>867</v>
      </c>
      <c r="AF231" s="8">
        <v>337</v>
      </c>
      <c r="AG231" s="9">
        <v>194</v>
      </c>
      <c r="AH231" s="5">
        <f t="shared" si="66"/>
        <v>16400</v>
      </c>
      <c r="AI231" s="5">
        <f t="shared" si="67"/>
        <v>11201200</v>
      </c>
      <c r="AJ231" s="2">
        <f t="shared" si="65"/>
        <v>8606720000</v>
      </c>
      <c r="AL231" s="126" t="s">
        <v>464</v>
      </c>
      <c r="AM231" s="127" t="s">
        <v>56</v>
      </c>
      <c r="AN231" s="127" t="s">
        <v>400</v>
      </c>
      <c r="AO231" s="127" t="s">
        <v>119</v>
      </c>
      <c r="AP231" s="127" t="s">
        <v>337</v>
      </c>
      <c r="AQ231" s="127" t="s">
        <v>179</v>
      </c>
      <c r="AR231" s="128" t="s">
        <v>1121</v>
      </c>
      <c r="AS231" s="127" t="s">
        <v>242</v>
      </c>
      <c r="AT231" s="127" t="s">
        <v>974</v>
      </c>
      <c r="AU231" s="127" t="s">
        <v>567</v>
      </c>
      <c r="AV231" s="127" t="s">
        <v>913</v>
      </c>
      <c r="AW231" s="127" t="s">
        <v>630</v>
      </c>
      <c r="AX231" s="127" t="s">
        <v>851</v>
      </c>
      <c r="AY231" s="127" t="s">
        <v>694</v>
      </c>
      <c r="AZ231" s="127" t="s">
        <v>787</v>
      </c>
      <c r="BA231" s="128" t="s">
        <v>756</v>
      </c>
      <c r="BB231" s="127" t="s">
        <v>64</v>
      </c>
      <c r="BC231" s="127" t="s">
        <v>472</v>
      </c>
      <c r="BD231" s="128" t="s">
        <v>126</v>
      </c>
      <c r="BE231" s="127" t="s">
        <v>408</v>
      </c>
      <c r="BF231" s="128" t="s">
        <v>187</v>
      </c>
      <c r="BG231" s="127" t="s">
        <v>345</v>
      </c>
      <c r="BH231" s="127" t="s">
        <v>250</v>
      </c>
      <c r="BI231" s="127" t="s">
        <v>282</v>
      </c>
      <c r="BJ231" s="127" t="s">
        <v>543</v>
      </c>
      <c r="BK231" s="127" t="s">
        <v>952</v>
      </c>
      <c r="BL231" s="127" t="s">
        <v>607</v>
      </c>
      <c r="BM231" s="128" t="s">
        <v>889</v>
      </c>
      <c r="BN231" s="127" t="s">
        <v>670</v>
      </c>
      <c r="BO231" s="128" t="s">
        <v>827</v>
      </c>
      <c r="BP231" s="127" t="s">
        <v>732</v>
      </c>
      <c r="BQ231" s="129" t="s">
        <v>764</v>
      </c>
      <c r="BS231" s="42"/>
      <c r="BT231" s="50" t="s">
        <v>285</v>
      </c>
      <c r="BU231" s="51" t="s">
        <v>1014</v>
      </c>
      <c r="BV231" s="52">
        <f>K3+(222*K5)</f>
        <v>223</v>
      </c>
      <c r="BW231" s="42"/>
    </row>
    <row r="232" spans="1:75" x14ac:dyDescent="0.2">
      <c r="A232" s="1">
        <v>14</v>
      </c>
      <c r="B232" s="7">
        <v>661</v>
      </c>
      <c r="C232" s="8">
        <v>774</v>
      </c>
      <c r="D232" s="8">
        <v>312</v>
      </c>
      <c r="E232" s="8">
        <v>167</v>
      </c>
      <c r="F232" s="8">
        <v>395</v>
      </c>
      <c r="G232" s="8">
        <v>28</v>
      </c>
      <c r="H232" s="8">
        <v>554</v>
      </c>
      <c r="I232" s="8">
        <v>953</v>
      </c>
      <c r="J232" s="8">
        <v>815</v>
      </c>
      <c r="K232" s="8">
        <v>704</v>
      </c>
      <c r="L232" s="8">
        <v>142</v>
      </c>
      <c r="M232" s="8">
        <v>285</v>
      </c>
      <c r="N232" s="8">
        <v>49</v>
      </c>
      <c r="O232" s="97">
        <v>418</v>
      </c>
      <c r="P232" s="14">
        <v>916</v>
      </c>
      <c r="Q232" s="8">
        <v>515</v>
      </c>
      <c r="R232" s="8">
        <v>499</v>
      </c>
      <c r="S232" s="8">
        <v>100</v>
      </c>
      <c r="T232" s="8">
        <v>594</v>
      </c>
      <c r="U232" s="8">
        <v>961</v>
      </c>
      <c r="V232" s="8">
        <v>749</v>
      </c>
      <c r="W232" s="8">
        <v>894</v>
      </c>
      <c r="X232" s="8">
        <v>336</v>
      </c>
      <c r="Y232" s="8">
        <v>223</v>
      </c>
      <c r="Z232" s="8">
        <v>73</v>
      </c>
      <c r="AA232" s="8">
        <v>474</v>
      </c>
      <c r="AB232" s="8">
        <v>1004</v>
      </c>
      <c r="AC232" s="8">
        <v>635</v>
      </c>
      <c r="AD232" s="8">
        <v>855</v>
      </c>
      <c r="AE232" s="8">
        <v>712</v>
      </c>
      <c r="AF232" s="8">
        <v>246</v>
      </c>
      <c r="AG232" s="9">
        <v>357</v>
      </c>
      <c r="AH232" s="5">
        <f t="shared" si="66"/>
        <v>16400</v>
      </c>
      <c r="AI232" s="5">
        <f t="shared" si="67"/>
        <v>11201200</v>
      </c>
      <c r="AJ232" s="2">
        <f t="shared" si="65"/>
        <v>8606720000</v>
      </c>
      <c r="AL232" s="126" t="s">
        <v>451</v>
      </c>
      <c r="AM232" s="127" t="s">
        <v>43</v>
      </c>
      <c r="AN232" s="127" t="s">
        <v>387</v>
      </c>
      <c r="AO232" s="127" t="s">
        <v>107</v>
      </c>
      <c r="AP232" s="127" t="s">
        <v>324</v>
      </c>
      <c r="AQ232" s="127" t="s">
        <v>167</v>
      </c>
      <c r="AR232" s="127" t="s">
        <v>261</v>
      </c>
      <c r="AS232" s="128" t="s">
        <v>229</v>
      </c>
      <c r="AT232" s="127" t="s">
        <v>971</v>
      </c>
      <c r="AU232" s="127" t="s">
        <v>564</v>
      </c>
      <c r="AV232" s="127" t="s">
        <v>910</v>
      </c>
      <c r="AW232" s="127" t="s">
        <v>627</v>
      </c>
      <c r="AX232" s="127" t="s">
        <v>848</v>
      </c>
      <c r="AY232" s="127" t="s">
        <v>691</v>
      </c>
      <c r="AZ232" s="128" t="s">
        <v>1126</v>
      </c>
      <c r="BA232" s="127" t="s">
        <v>753</v>
      </c>
      <c r="BB232" s="127" t="s">
        <v>67</v>
      </c>
      <c r="BC232" s="127" t="s">
        <v>7</v>
      </c>
      <c r="BD232" s="127" t="s">
        <v>129</v>
      </c>
      <c r="BE232" s="128" t="s">
        <v>411</v>
      </c>
      <c r="BF232" s="127" t="s">
        <v>190</v>
      </c>
      <c r="BG232" s="128" t="s">
        <v>348</v>
      </c>
      <c r="BH232" s="127" t="s">
        <v>253</v>
      </c>
      <c r="BI232" s="127" t="s">
        <v>285</v>
      </c>
      <c r="BJ232" s="127" t="s">
        <v>556</v>
      </c>
      <c r="BK232" s="127" t="s">
        <v>963</v>
      </c>
      <c r="BL232" s="128" t="s">
        <v>619</v>
      </c>
      <c r="BM232" s="127" t="s">
        <v>902</v>
      </c>
      <c r="BN232" s="128" t="s">
        <v>683</v>
      </c>
      <c r="BO232" s="127" t="s">
        <v>840</v>
      </c>
      <c r="BP232" s="127" t="s">
        <v>745</v>
      </c>
      <c r="BQ232" s="129" t="s">
        <v>776</v>
      </c>
      <c r="BS232" s="42"/>
      <c r="BT232" s="50" t="s">
        <v>476</v>
      </c>
      <c r="BU232" s="51" t="s">
        <v>1014</v>
      </c>
      <c r="BV232" s="52">
        <f>K3+(223*K5)</f>
        <v>224</v>
      </c>
      <c r="BW232" s="42"/>
    </row>
    <row r="233" spans="1:75" x14ac:dyDescent="0.2">
      <c r="A233" s="1">
        <v>15</v>
      </c>
      <c r="B233" s="7">
        <v>201</v>
      </c>
      <c r="C233" s="8">
        <v>346</v>
      </c>
      <c r="D233" s="8">
        <v>876</v>
      </c>
      <c r="E233" s="8">
        <v>763</v>
      </c>
      <c r="F233" s="8">
        <v>983</v>
      </c>
      <c r="G233" s="8">
        <v>584</v>
      </c>
      <c r="H233" s="8">
        <v>118</v>
      </c>
      <c r="I233" s="8">
        <v>485</v>
      </c>
      <c r="J233" s="8">
        <v>371</v>
      </c>
      <c r="K233" s="8">
        <v>228</v>
      </c>
      <c r="L233" s="8">
        <v>722</v>
      </c>
      <c r="M233" s="8">
        <v>833</v>
      </c>
      <c r="N233" s="8">
        <v>621</v>
      </c>
      <c r="O233" s="14">
        <v>1022</v>
      </c>
      <c r="P233" s="97">
        <v>464</v>
      </c>
      <c r="Q233" s="8">
        <v>95</v>
      </c>
      <c r="R233" s="8">
        <v>943</v>
      </c>
      <c r="S233" s="8">
        <v>576</v>
      </c>
      <c r="T233" s="8">
        <v>14</v>
      </c>
      <c r="U233" s="8">
        <v>413</v>
      </c>
      <c r="V233" s="8">
        <v>177</v>
      </c>
      <c r="W233" s="8">
        <v>290</v>
      </c>
      <c r="X233" s="8">
        <v>788</v>
      </c>
      <c r="Y233" s="8">
        <v>643</v>
      </c>
      <c r="Z233" s="8">
        <v>533</v>
      </c>
      <c r="AA233" s="8">
        <v>902</v>
      </c>
      <c r="AB233" s="8">
        <v>440</v>
      </c>
      <c r="AC233" s="8">
        <v>39</v>
      </c>
      <c r="AD233" s="8">
        <v>267</v>
      </c>
      <c r="AE233" s="8">
        <v>156</v>
      </c>
      <c r="AF233" s="8">
        <v>682</v>
      </c>
      <c r="AG233" s="9">
        <v>825</v>
      </c>
      <c r="AH233" s="5">
        <f t="shared" si="66"/>
        <v>16400</v>
      </c>
      <c r="AI233" s="5">
        <f t="shared" si="67"/>
        <v>11201200</v>
      </c>
      <c r="AL233" s="126" t="s">
        <v>462</v>
      </c>
      <c r="AM233" s="127" t="s">
        <v>54</v>
      </c>
      <c r="AN233" s="128" t="s">
        <v>398</v>
      </c>
      <c r="AO233" s="127" t="s">
        <v>117</v>
      </c>
      <c r="AP233" s="128" t="s">
        <v>335</v>
      </c>
      <c r="AQ233" s="127" t="s">
        <v>177</v>
      </c>
      <c r="AR233" s="127" t="s">
        <v>272</v>
      </c>
      <c r="AS233" s="127" t="s">
        <v>240</v>
      </c>
      <c r="AT233" s="127" t="s">
        <v>976</v>
      </c>
      <c r="AU233" s="127" t="s">
        <v>569</v>
      </c>
      <c r="AV233" s="127" t="s">
        <v>915</v>
      </c>
      <c r="AW233" s="128" t="s">
        <v>632</v>
      </c>
      <c r="AX233" s="127" t="s">
        <v>853</v>
      </c>
      <c r="AY233" s="128" t="s">
        <v>696</v>
      </c>
      <c r="AZ233" s="127" t="s">
        <v>789</v>
      </c>
      <c r="BA233" s="127" t="s">
        <v>758</v>
      </c>
      <c r="BB233" s="128" t="s">
        <v>62</v>
      </c>
      <c r="BC233" s="127" t="s">
        <v>470</v>
      </c>
      <c r="BD233" s="127" t="s">
        <v>124</v>
      </c>
      <c r="BE233" s="127" t="s">
        <v>406</v>
      </c>
      <c r="BF233" s="127" t="s">
        <v>185</v>
      </c>
      <c r="BG233" s="127" t="s">
        <v>343</v>
      </c>
      <c r="BH233" s="127" t="s">
        <v>248</v>
      </c>
      <c r="BI233" s="127" t="s">
        <v>280</v>
      </c>
      <c r="BJ233" s="127" t="s">
        <v>545</v>
      </c>
      <c r="BK233" s="128" t="s">
        <v>1110</v>
      </c>
      <c r="BL233" s="127" t="s">
        <v>609</v>
      </c>
      <c r="BM233" s="127" t="s">
        <v>891</v>
      </c>
      <c r="BN233" s="127" t="s">
        <v>672</v>
      </c>
      <c r="BO233" s="127" t="s">
        <v>829</v>
      </c>
      <c r="BP233" s="127" t="s">
        <v>734</v>
      </c>
      <c r="BQ233" s="129" t="s">
        <v>766</v>
      </c>
      <c r="BS233" s="42"/>
      <c r="BT233" s="50" t="s">
        <v>888</v>
      </c>
      <c r="BU233" s="51" t="s">
        <v>1014</v>
      </c>
      <c r="BV233" s="52">
        <f>K3+(224*K5)</f>
        <v>225</v>
      </c>
      <c r="BW233" s="42"/>
    </row>
    <row r="234" spans="1:75" x14ac:dyDescent="0.2">
      <c r="A234" s="1">
        <v>16</v>
      </c>
      <c r="B234" s="7">
        <v>366</v>
      </c>
      <c r="C234" s="8">
        <v>253</v>
      </c>
      <c r="D234" s="8">
        <v>719</v>
      </c>
      <c r="E234" s="8">
        <v>864</v>
      </c>
      <c r="F234" s="8">
        <v>628</v>
      </c>
      <c r="G234" s="8">
        <v>995</v>
      </c>
      <c r="H234" s="8">
        <v>465</v>
      </c>
      <c r="I234" s="8">
        <v>66</v>
      </c>
      <c r="J234" s="8">
        <v>216</v>
      </c>
      <c r="K234" s="8">
        <v>327</v>
      </c>
      <c r="L234" s="8">
        <v>885</v>
      </c>
      <c r="M234" s="8">
        <v>742</v>
      </c>
      <c r="N234" s="14">
        <v>970</v>
      </c>
      <c r="O234" s="8">
        <v>601</v>
      </c>
      <c r="P234" s="8">
        <v>107</v>
      </c>
      <c r="Q234" s="97">
        <v>508</v>
      </c>
      <c r="R234" s="8">
        <v>524</v>
      </c>
      <c r="S234" s="8">
        <v>923</v>
      </c>
      <c r="T234" s="8">
        <v>425</v>
      </c>
      <c r="U234" s="8">
        <v>58</v>
      </c>
      <c r="V234" s="8">
        <v>278</v>
      </c>
      <c r="W234" s="8">
        <v>133</v>
      </c>
      <c r="X234" s="8">
        <v>695</v>
      </c>
      <c r="Y234" s="8">
        <v>808</v>
      </c>
      <c r="Z234" s="8">
        <v>946</v>
      </c>
      <c r="AA234" s="8">
        <v>545</v>
      </c>
      <c r="AB234" s="8">
        <v>19</v>
      </c>
      <c r="AC234" s="8">
        <v>388</v>
      </c>
      <c r="AD234" s="8">
        <v>176</v>
      </c>
      <c r="AE234" s="8">
        <v>319</v>
      </c>
      <c r="AF234" s="8">
        <v>781</v>
      </c>
      <c r="AG234" s="9">
        <v>670</v>
      </c>
      <c r="AH234" s="5">
        <f t="shared" si="66"/>
        <v>16400</v>
      </c>
      <c r="AI234" s="5">
        <f t="shared" si="67"/>
        <v>11201200</v>
      </c>
      <c r="AL234" s="126" t="s">
        <v>453</v>
      </c>
      <c r="AM234" s="127" t="s">
        <v>45</v>
      </c>
      <c r="AN234" s="127" t="s">
        <v>389</v>
      </c>
      <c r="AO234" s="128" t="s">
        <v>108</v>
      </c>
      <c r="AP234" s="127" t="s">
        <v>326</v>
      </c>
      <c r="AQ234" s="128" t="s">
        <v>169</v>
      </c>
      <c r="AR234" s="127" t="s">
        <v>263</v>
      </c>
      <c r="AS234" s="127" t="s">
        <v>231</v>
      </c>
      <c r="AT234" s="127" t="s">
        <v>969</v>
      </c>
      <c r="AU234" s="127" t="s">
        <v>562</v>
      </c>
      <c r="AV234" s="128" t="s">
        <v>908</v>
      </c>
      <c r="AW234" s="127" t="s">
        <v>625</v>
      </c>
      <c r="AX234" s="128" t="s">
        <v>846</v>
      </c>
      <c r="AY234" s="127" t="s">
        <v>689</v>
      </c>
      <c r="AZ234" s="127" t="s">
        <v>782</v>
      </c>
      <c r="BA234" s="127" t="s">
        <v>751</v>
      </c>
      <c r="BB234" s="127" t="s">
        <v>69</v>
      </c>
      <c r="BC234" s="128" t="s">
        <v>1119</v>
      </c>
      <c r="BD234" s="127" t="s">
        <v>131</v>
      </c>
      <c r="BE234" s="127" t="s">
        <v>413</v>
      </c>
      <c r="BF234" s="127" t="s">
        <v>192</v>
      </c>
      <c r="BG234" s="127" t="s">
        <v>350</v>
      </c>
      <c r="BH234" s="127" t="s">
        <v>255</v>
      </c>
      <c r="BI234" s="127" t="s">
        <v>287</v>
      </c>
      <c r="BJ234" s="128" t="s">
        <v>554</v>
      </c>
      <c r="BK234" s="127" t="s">
        <v>515</v>
      </c>
      <c r="BL234" s="127" t="s">
        <v>617</v>
      </c>
      <c r="BM234" s="127" t="s">
        <v>900</v>
      </c>
      <c r="BN234" s="127" t="s">
        <v>681</v>
      </c>
      <c r="BO234" s="127" t="s">
        <v>838</v>
      </c>
      <c r="BP234" s="127" t="s">
        <v>743</v>
      </c>
      <c r="BQ234" s="129" t="s">
        <v>774</v>
      </c>
      <c r="BS234" s="42"/>
      <c r="BT234" s="50" t="s">
        <v>831</v>
      </c>
      <c r="BU234" s="51" t="s">
        <v>1014</v>
      </c>
      <c r="BV234" s="52">
        <f>K3+(225*K5)</f>
        <v>226</v>
      </c>
      <c r="BW234" s="42"/>
    </row>
    <row r="235" spans="1:75" x14ac:dyDescent="0.2">
      <c r="A235" s="1">
        <v>17</v>
      </c>
      <c r="B235" s="7">
        <v>355</v>
      </c>
      <c r="C235" s="8">
        <v>244</v>
      </c>
      <c r="D235" s="8">
        <v>706</v>
      </c>
      <c r="E235" s="8">
        <v>849</v>
      </c>
      <c r="F235" s="8">
        <v>637</v>
      </c>
      <c r="G235" s="8">
        <v>1006</v>
      </c>
      <c r="H235" s="8">
        <v>480</v>
      </c>
      <c r="I235" s="8">
        <v>79</v>
      </c>
      <c r="J235" s="8">
        <v>217</v>
      </c>
      <c r="K235" s="8">
        <v>330</v>
      </c>
      <c r="L235" s="8">
        <v>892</v>
      </c>
      <c r="M235" s="8">
        <v>747</v>
      </c>
      <c r="N235" s="8">
        <v>967</v>
      </c>
      <c r="O235" s="8">
        <v>600</v>
      </c>
      <c r="P235" s="8">
        <v>102</v>
      </c>
      <c r="Q235" s="8">
        <v>501</v>
      </c>
      <c r="R235" s="97">
        <v>517</v>
      </c>
      <c r="S235" s="8">
        <v>918</v>
      </c>
      <c r="T235" s="8">
        <v>424</v>
      </c>
      <c r="U235" s="14">
        <v>55</v>
      </c>
      <c r="V235" s="8">
        <v>283</v>
      </c>
      <c r="W235" s="8">
        <v>140</v>
      </c>
      <c r="X235" s="8">
        <v>698</v>
      </c>
      <c r="Y235" s="8">
        <v>809</v>
      </c>
      <c r="Z235" s="8">
        <v>959</v>
      </c>
      <c r="AA235" s="8">
        <v>560</v>
      </c>
      <c r="AB235" s="8">
        <v>30</v>
      </c>
      <c r="AC235" s="8">
        <v>397</v>
      </c>
      <c r="AD235" s="8">
        <v>161</v>
      </c>
      <c r="AE235" s="8">
        <v>306</v>
      </c>
      <c r="AF235" s="8">
        <v>772</v>
      </c>
      <c r="AG235" s="9">
        <v>659</v>
      </c>
      <c r="AH235" s="5">
        <f t="shared" si="66"/>
        <v>16400</v>
      </c>
      <c r="AI235" s="5">
        <f t="shared" si="67"/>
        <v>11201200</v>
      </c>
      <c r="AL235" s="126" t="s">
        <v>22</v>
      </c>
      <c r="AM235" s="127" t="s">
        <v>492</v>
      </c>
      <c r="AN235" s="127" t="s">
        <v>86</v>
      </c>
      <c r="AO235" s="128" t="s">
        <v>430</v>
      </c>
      <c r="AP235" s="127" t="s">
        <v>147</v>
      </c>
      <c r="AQ235" s="128" t="s">
        <v>366</v>
      </c>
      <c r="AR235" s="127" t="s">
        <v>209</v>
      </c>
      <c r="AS235" s="127" t="s">
        <v>303</v>
      </c>
      <c r="AT235" s="127" t="s">
        <v>538</v>
      </c>
      <c r="AU235" s="127" t="s">
        <v>1008</v>
      </c>
      <c r="AV235" s="128" t="s">
        <v>601</v>
      </c>
      <c r="AW235" s="127" t="s">
        <v>946</v>
      </c>
      <c r="AX235" s="128" t="s">
        <v>664</v>
      </c>
      <c r="AY235" s="127" t="s">
        <v>883</v>
      </c>
      <c r="AZ235" s="127" t="s">
        <v>726</v>
      </c>
      <c r="BA235" s="127" t="s">
        <v>821</v>
      </c>
      <c r="BB235" s="127" t="s">
        <v>500</v>
      </c>
      <c r="BC235" s="128" t="s">
        <v>1127</v>
      </c>
      <c r="BD235" s="127" t="s">
        <v>438</v>
      </c>
      <c r="BE235" s="127" t="s">
        <v>94</v>
      </c>
      <c r="BF235" s="127" t="s">
        <v>374</v>
      </c>
      <c r="BG235" s="127" t="s">
        <v>155</v>
      </c>
      <c r="BH235" s="127" t="s">
        <v>311</v>
      </c>
      <c r="BI235" s="127" t="s">
        <v>216</v>
      </c>
      <c r="BJ235" s="128" t="s">
        <v>984</v>
      </c>
      <c r="BK235" s="127" t="s">
        <v>515</v>
      </c>
      <c r="BL235" s="127" t="s">
        <v>923</v>
      </c>
      <c r="BM235" s="127" t="s">
        <v>577</v>
      </c>
      <c r="BN235" s="127" t="s">
        <v>861</v>
      </c>
      <c r="BO235" s="127" t="s">
        <v>640</v>
      </c>
      <c r="BP235" s="127" t="s">
        <v>797</v>
      </c>
      <c r="BQ235" s="129" t="s">
        <v>704</v>
      </c>
      <c r="BS235" s="42"/>
      <c r="BT235" s="50" t="s">
        <v>761</v>
      </c>
      <c r="BU235" s="51" t="s">
        <v>1014</v>
      </c>
      <c r="BV235" s="52">
        <f>K3+(226*K5)</f>
        <v>227</v>
      </c>
      <c r="BW235" s="42"/>
    </row>
    <row r="236" spans="1:75" x14ac:dyDescent="0.2">
      <c r="A236" s="1">
        <v>18</v>
      </c>
      <c r="B236" s="7">
        <v>200</v>
      </c>
      <c r="C236" s="8">
        <v>343</v>
      </c>
      <c r="D236" s="8">
        <v>869</v>
      </c>
      <c r="E236" s="8">
        <v>758</v>
      </c>
      <c r="F236" s="8">
        <v>986</v>
      </c>
      <c r="G236" s="8">
        <v>585</v>
      </c>
      <c r="H236" s="8">
        <v>123</v>
      </c>
      <c r="I236" s="8">
        <v>492</v>
      </c>
      <c r="J236" s="8">
        <v>382</v>
      </c>
      <c r="K236" s="8">
        <v>237</v>
      </c>
      <c r="L236" s="8">
        <v>735</v>
      </c>
      <c r="M236" s="8">
        <v>848</v>
      </c>
      <c r="N236" s="8">
        <v>612</v>
      </c>
      <c r="O236" s="8">
        <v>1011</v>
      </c>
      <c r="P236" s="8">
        <v>449</v>
      </c>
      <c r="Q236" s="8">
        <v>82</v>
      </c>
      <c r="R236" s="8">
        <v>930</v>
      </c>
      <c r="S236" s="97">
        <v>561</v>
      </c>
      <c r="T236" s="14">
        <v>3</v>
      </c>
      <c r="U236" s="8">
        <v>404</v>
      </c>
      <c r="V236" s="8">
        <v>192</v>
      </c>
      <c r="W236" s="8">
        <v>303</v>
      </c>
      <c r="X236" s="8">
        <v>797</v>
      </c>
      <c r="Y236" s="8">
        <v>654</v>
      </c>
      <c r="Z236" s="8">
        <v>540</v>
      </c>
      <c r="AA236" s="8">
        <v>907</v>
      </c>
      <c r="AB236" s="8">
        <v>441</v>
      </c>
      <c r="AC236" s="8">
        <v>42</v>
      </c>
      <c r="AD236" s="8">
        <v>262</v>
      </c>
      <c r="AE236" s="8">
        <v>149</v>
      </c>
      <c r="AF236" s="8">
        <v>679</v>
      </c>
      <c r="AG236" s="9">
        <v>824</v>
      </c>
      <c r="AH236" s="5">
        <f t="shared" si="66"/>
        <v>16400</v>
      </c>
      <c r="AI236" s="5">
        <f t="shared" si="67"/>
        <v>11201200</v>
      </c>
      <c r="AL236" s="126" t="s">
        <v>14</v>
      </c>
      <c r="AM236" s="127" t="s">
        <v>483</v>
      </c>
      <c r="AN236" s="128" t="s">
        <v>77</v>
      </c>
      <c r="AO236" s="127" t="s">
        <v>421</v>
      </c>
      <c r="AP236" s="128" t="s">
        <v>139</v>
      </c>
      <c r="AQ236" s="127" t="s">
        <v>358</v>
      </c>
      <c r="AR236" s="127" t="s">
        <v>200</v>
      </c>
      <c r="AS236" s="127" t="s">
        <v>294</v>
      </c>
      <c r="AT236" s="127" t="s">
        <v>532</v>
      </c>
      <c r="AU236" s="127" t="s">
        <v>1001</v>
      </c>
      <c r="AV236" s="127" t="s">
        <v>594</v>
      </c>
      <c r="AW236" s="128" t="s">
        <v>939</v>
      </c>
      <c r="AX236" s="127" t="s">
        <v>657</v>
      </c>
      <c r="AY236" s="128" t="s">
        <v>876</v>
      </c>
      <c r="AZ236" s="127" t="s">
        <v>720</v>
      </c>
      <c r="BA236" s="127" t="s">
        <v>814</v>
      </c>
      <c r="BB236" s="128" t="s">
        <v>507</v>
      </c>
      <c r="BC236" s="127" t="s">
        <v>37</v>
      </c>
      <c r="BD236" s="127" t="s">
        <v>445</v>
      </c>
      <c r="BE236" s="127" t="s">
        <v>101</v>
      </c>
      <c r="BF236" s="127" t="s">
        <v>381</v>
      </c>
      <c r="BG236" s="127" t="s">
        <v>161</v>
      </c>
      <c r="BH236" s="127" t="s">
        <v>318</v>
      </c>
      <c r="BI236" s="127" t="s">
        <v>223</v>
      </c>
      <c r="BJ236" s="127" t="s">
        <v>993</v>
      </c>
      <c r="BK236" s="128" t="s">
        <v>1133</v>
      </c>
      <c r="BL236" s="127" t="s">
        <v>932</v>
      </c>
      <c r="BM236" s="127" t="s">
        <v>586</v>
      </c>
      <c r="BN236" s="127" t="s">
        <v>869</v>
      </c>
      <c r="BO236" s="127" t="s">
        <v>649</v>
      </c>
      <c r="BP236" s="127" t="s">
        <v>806</v>
      </c>
      <c r="BQ236" s="129" t="s">
        <v>712</v>
      </c>
      <c r="BS236" s="42"/>
      <c r="BT236" s="50" t="s">
        <v>569</v>
      </c>
      <c r="BU236" s="51" t="s">
        <v>1014</v>
      </c>
      <c r="BV236" s="52">
        <f>K3+(227*K5)</f>
        <v>228</v>
      </c>
      <c r="BW236" s="42"/>
    </row>
    <row r="237" spans="1:75" x14ac:dyDescent="0.2">
      <c r="A237" s="1">
        <v>19</v>
      </c>
      <c r="B237" s="7">
        <v>668</v>
      </c>
      <c r="C237" s="8">
        <v>779</v>
      </c>
      <c r="D237" s="8">
        <v>313</v>
      </c>
      <c r="E237" s="8">
        <v>170</v>
      </c>
      <c r="F237" s="8">
        <v>390</v>
      </c>
      <c r="G237" s="8">
        <v>21</v>
      </c>
      <c r="H237" s="8">
        <v>551</v>
      </c>
      <c r="I237" s="8">
        <v>952</v>
      </c>
      <c r="J237" s="8">
        <v>802</v>
      </c>
      <c r="K237" s="8">
        <v>689</v>
      </c>
      <c r="L237" s="8">
        <v>131</v>
      </c>
      <c r="M237" s="8">
        <v>276</v>
      </c>
      <c r="N237" s="8">
        <v>64</v>
      </c>
      <c r="O237" s="8">
        <v>431</v>
      </c>
      <c r="P237" s="8">
        <v>925</v>
      </c>
      <c r="Q237" s="8">
        <v>526</v>
      </c>
      <c r="R237" s="8">
        <v>510</v>
      </c>
      <c r="S237" s="14">
        <v>109</v>
      </c>
      <c r="T237" s="97">
        <v>607</v>
      </c>
      <c r="U237" s="8">
        <v>976</v>
      </c>
      <c r="V237" s="8">
        <v>740</v>
      </c>
      <c r="W237" s="8">
        <v>883</v>
      </c>
      <c r="X237" s="8">
        <v>321</v>
      </c>
      <c r="Y237" s="8">
        <v>210</v>
      </c>
      <c r="Z237" s="8">
        <v>72</v>
      </c>
      <c r="AA237" s="8">
        <v>471</v>
      </c>
      <c r="AB237" s="8">
        <v>997</v>
      </c>
      <c r="AC237" s="8">
        <v>630</v>
      </c>
      <c r="AD237" s="8">
        <v>858</v>
      </c>
      <c r="AE237" s="8">
        <v>713</v>
      </c>
      <c r="AF237" s="8">
        <v>251</v>
      </c>
      <c r="AG237" s="9">
        <v>364</v>
      </c>
      <c r="AH237" s="5">
        <f t="shared" si="66"/>
        <v>16400</v>
      </c>
      <c r="AI237" s="5">
        <f t="shared" si="67"/>
        <v>11201200</v>
      </c>
      <c r="AJ237" s="2">
        <f t="shared" si="65"/>
        <v>8606720000</v>
      </c>
      <c r="AL237" s="126" t="s">
        <v>24</v>
      </c>
      <c r="AM237" s="127" t="s">
        <v>494</v>
      </c>
      <c r="AN237" s="127" t="s">
        <v>88</v>
      </c>
      <c r="AO237" s="127" t="s">
        <v>432</v>
      </c>
      <c r="AP237" s="127" t="s">
        <v>149</v>
      </c>
      <c r="AQ237" s="127" t="s">
        <v>368</v>
      </c>
      <c r="AR237" s="127" t="s">
        <v>211</v>
      </c>
      <c r="AS237" s="128" t="s">
        <v>305</v>
      </c>
      <c r="AT237" s="127" t="s">
        <v>536</v>
      </c>
      <c r="AU237" s="127" t="s">
        <v>1006</v>
      </c>
      <c r="AV237" s="127" t="s">
        <v>599</v>
      </c>
      <c r="AW237" s="127" t="s">
        <v>944</v>
      </c>
      <c r="AX237" s="127" t="s">
        <v>662</v>
      </c>
      <c r="AY237" s="127" t="s">
        <v>881</v>
      </c>
      <c r="AZ237" s="128" t="s">
        <v>1140</v>
      </c>
      <c r="BA237" s="127" t="s">
        <v>819</v>
      </c>
      <c r="BB237" s="127" t="s">
        <v>502</v>
      </c>
      <c r="BC237" s="127" t="s">
        <v>32</v>
      </c>
      <c r="BD237" s="127" t="s">
        <v>440</v>
      </c>
      <c r="BE237" s="128" t="s">
        <v>96</v>
      </c>
      <c r="BF237" s="127" t="s">
        <v>376</v>
      </c>
      <c r="BG237" s="128" t="s">
        <v>65</v>
      </c>
      <c r="BH237" s="127" t="s">
        <v>313</v>
      </c>
      <c r="BI237" s="127" t="s">
        <v>218</v>
      </c>
      <c r="BJ237" s="127" t="s">
        <v>982</v>
      </c>
      <c r="BK237" s="127" t="s">
        <v>513</v>
      </c>
      <c r="BL237" s="128" t="s">
        <v>1084</v>
      </c>
      <c r="BM237" s="127" t="s">
        <v>575</v>
      </c>
      <c r="BN237" s="128" t="s">
        <v>859</v>
      </c>
      <c r="BO237" s="127" t="s">
        <v>638</v>
      </c>
      <c r="BP237" s="127" t="s">
        <v>795</v>
      </c>
      <c r="BQ237" s="129" t="s">
        <v>702</v>
      </c>
      <c r="BS237" s="42"/>
      <c r="BT237" s="50" t="s">
        <v>508</v>
      </c>
      <c r="BU237" s="51" t="s">
        <v>1014</v>
      </c>
      <c r="BV237" s="52">
        <f>K3+(228*K5)</f>
        <v>229</v>
      </c>
      <c r="BW237" s="42"/>
    </row>
    <row r="238" spans="1:75" x14ac:dyDescent="0.2">
      <c r="A238" s="1">
        <v>20</v>
      </c>
      <c r="B238" s="7">
        <v>831</v>
      </c>
      <c r="C238" s="8">
        <v>688</v>
      </c>
      <c r="D238" s="8">
        <v>158</v>
      </c>
      <c r="E238" s="8">
        <v>269</v>
      </c>
      <c r="F238" s="8">
        <v>33</v>
      </c>
      <c r="G238" s="8">
        <v>434</v>
      </c>
      <c r="H238" s="8">
        <v>900</v>
      </c>
      <c r="I238" s="8">
        <v>531</v>
      </c>
      <c r="J238" s="8">
        <v>645</v>
      </c>
      <c r="K238" s="8">
        <v>790</v>
      </c>
      <c r="L238" s="8">
        <v>296</v>
      </c>
      <c r="M238" s="8">
        <v>183</v>
      </c>
      <c r="N238" s="8">
        <v>411</v>
      </c>
      <c r="O238" s="8">
        <v>12</v>
      </c>
      <c r="P238" s="8">
        <v>570</v>
      </c>
      <c r="Q238" s="8">
        <v>937</v>
      </c>
      <c r="R238" s="14">
        <v>89</v>
      </c>
      <c r="S238" s="8">
        <v>458</v>
      </c>
      <c r="T238" s="8">
        <v>1020</v>
      </c>
      <c r="U238" s="97">
        <v>619</v>
      </c>
      <c r="V238" s="8">
        <v>839</v>
      </c>
      <c r="W238" s="8">
        <v>728</v>
      </c>
      <c r="X238" s="8">
        <v>230</v>
      </c>
      <c r="Y238" s="8">
        <v>373</v>
      </c>
      <c r="Z238" s="8">
        <v>483</v>
      </c>
      <c r="AA238" s="8">
        <v>116</v>
      </c>
      <c r="AB238" s="8">
        <v>578</v>
      </c>
      <c r="AC238" s="8">
        <v>977</v>
      </c>
      <c r="AD238" s="8">
        <v>765</v>
      </c>
      <c r="AE238" s="8">
        <v>878</v>
      </c>
      <c r="AF238" s="8">
        <v>352</v>
      </c>
      <c r="AG238" s="9">
        <v>207</v>
      </c>
      <c r="AH238" s="5">
        <f t="shared" si="66"/>
        <v>16400</v>
      </c>
      <c r="AI238" s="5">
        <f t="shared" si="67"/>
        <v>11201200</v>
      </c>
      <c r="AJ238" s="2">
        <f t="shared" si="65"/>
        <v>8606720000</v>
      </c>
      <c r="AL238" s="126" t="s">
        <v>12</v>
      </c>
      <c r="AM238" s="127" t="s">
        <v>481</v>
      </c>
      <c r="AN238" s="127" t="s">
        <v>75</v>
      </c>
      <c r="AO238" s="127" t="s">
        <v>419</v>
      </c>
      <c r="AP238" s="127" t="s">
        <v>337</v>
      </c>
      <c r="AQ238" s="127" t="s">
        <v>356</v>
      </c>
      <c r="AR238" s="128" t="s">
        <v>1111</v>
      </c>
      <c r="AS238" s="127" t="s">
        <v>292</v>
      </c>
      <c r="AT238" s="127" t="s">
        <v>533</v>
      </c>
      <c r="AU238" s="127" t="s">
        <v>1003</v>
      </c>
      <c r="AV238" s="127" t="s">
        <v>596</v>
      </c>
      <c r="AW238" s="127" t="s">
        <v>941</v>
      </c>
      <c r="AX238" s="127" t="s">
        <v>659</v>
      </c>
      <c r="AY238" s="127" t="s">
        <v>878</v>
      </c>
      <c r="AZ238" s="127" t="s">
        <v>722</v>
      </c>
      <c r="BA238" s="128" t="s">
        <v>816</v>
      </c>
      <c r="BB238" s="127" t="s">
        <v>505</v>
      </c>
      <c r="BC238" s="127" t="s">
        <v>35</v>
      </c>
      <c r="BD238" s="128" t="s">
        <v>443</v>
      </c>
      <c r="BE238" s="127" t="s">
        <v>99</v>
      </c>
      <c r="BF238" s="128" t="s">
        <v>1016</v>
      </c>
      <c r="BG238" s="127" t="s">
        <v>159</v>
      </c>
      <c r="BH238" s="127" t="s">
        <v>316</v>
      </c>
      <c r="BI238" s="127" t="s">
        <v>221</v>
      </c>
      <c r="BJ238" s="127" t="s">
        <v>995</v>
      </c>
      <c r="BK238" s="127" t="s">
        <v>526</v>
      </c>
      <c r="BL238" s="127" t="s">
        <v>1</v>
      </c>
      <c r="BM238" s="128" t="s">
        <v>588</v>
      </c>
      <c r="BN238" s="127" t="s">
        <v>871</v>
      </c>
      <c r="BO238" s="128" t="s">
        <v>651</v>
      </c>
      <c r="BP238" s="127" t="s">
        <v>808</v>
      </c>
      <c r="BQ238" s="129" t="s">
        <v>714</v>
      </c>
      <c r="BS238" s="42"/>
      <c r="BT238" s="50" t="s">
        <v>316</v>
      </c>
      <c r="BU238" s="51" t="s">
        <v>1014</v>
      </c>
      <c r="BV238" s="52">
        <f>K3+(229*K5)</f>
        <v>230</v>
      </c>
      <c r="BW238" s="42"/>
    </row>
    <row r="239" spans="1:75" x14ac:dyDescent="0.2">
      <c r="A239" s="1">
        <v>21</v>
      </c>
      <c r="B239" s="7">
        <v>738</v>
      </c>
      <c r="C239" s="8">
        <v>881</v>
      </c>
      <c r="D239" s="8">
        <v>323</v>
      </c>
      <c r="E239" s="8">
        <v>212</v>
      </c>
      <c r="F239" s="8">
        <v>512</v>
      </c>
      <c r="G239" s="8">
        <v>111</v>
      </c>
      <c r="H239" s="8">
        <v>605</v>
      </c>
      <c r="I239" s="8">
        <v>974</v>
      </c>
      <c r="J239" s="8">
        <v>860</v>
      </c>
      <c r="K239" s="8">
        <v>715</v>
      </c>
      <c r="L239" s="8">
        <v>249</v>
      </c>
      <c r="M239" s="8">
        <v>362</v>
      </c>
      <c r="N239" s="8">
        <v>70</v>
      </c>
      <c r="O239" s="8">
        <v>469</v>
      </c>
      <c r="P239" s="8">
        <v>999</v>
      </c>
      <c r="Q239" s="8">
        <v>632</v>
      </c>
      <c r="R239" s="8">
        <v>392</v>
      </c>
      <c r="S239" s="8">
        <v>23</v>
      </c>
      <c r="T239" s="8">
        <v>549</v>
      </c>
      <c r="U239" s="8">
        <v>950</v>
      </c>
      <c r="V239" s="97">
        <v>666</v>
      </c>
      <c r="W239" s="8">
        <v>777</v>
      </c>
      <c r="X239" s="8">
        <v>315</v>
      </c>
      <c r="Y239" s="14">
        <v>172</v>
      </c>
      <c r="Z239" s="8">
        <v>62</v>
      </c>
      <c r="AA239" s="8">
        <v>429</v>
      </c>
      <c r="AB239" s="8">
        <v>927</v>
      </c>
      <c r="AC239" s="8">
        <v>528</v>
      </c>
      <c r="AD239" s="8">
        <v>804</v>
      </c>
      <c r="AE239" s="8">
        <v>691</v>
      </c>
      <c r="AF239" s="8">
        <v>129</v>
      </c>
      <c r="AG239" s="9">
        <v>274</v>
      </c>
      <c r="AH239" s="5">
        <f t="shared" si="66"/>
        <v>16400</v>
      </c>
      <c r="AI239" s="5">
        <f t="shared" si="67"/>
        <v>11201200</v>
      </c>
      <c r="AJ239" s="2">
        <f t="shared" si="65"/>
        <v>8606720000</v>
      </c>
      <c r="AL239" s="126" t="s">
        <v>18</v>
      </c>
      <c r="AM239" s="128" t="s">
        <v>488</v>
      </c>
      <c r="AN239" s="127" t="s">
        <v>82</v>
      </c>
      <c r="AO239" s="127" t="s">
        <v>426</v>
      </c>
      <c r="AP239" s="127" t="s">
        <v>143</v>
      </c>
      <c r="AQ239" s="127" t="s">
        <v>363</v>
      </c>
      <c r="AR239" s="127" t="s">
        <v>205</v>
      </c>
      <c r="AS239" s="128" t="s">
        <v>299</v>
      </c>
      <c r="AT239" s="128" t="s">
        <v>541</v>
      </c>
      <c r="AU239" s="127" t="s">
        <v>1012</v>
      </c>
      <c r="AV239" s="127" t="s">
        <v>605</v>
      </c>
      <c r="AW239" s="127" t="s">
        <v>950</v>
      </c>
      <c r="AX239" s="127" t="s">
        <v>668</v>
      </c>
      <c r="AY239" s="127" t="s">
        <v>887</v>
      </c>
      <c r="AZ239" s="128" t="s">
        <v>730</v>
      </c>
      <c r="BA239" s="127" t="s">
        <v>825</v>
      </c>
      <c r="BB239" s="127" t="s">
        <v>496</v>
      </c>
      <c r="BC239" s="127" t="s">
        <v>26</v>
      </c>
      <c r="BD239" s="127" t="s">
        <v>434</v>
      </c>
      <c r="BE239" s="128" t="s">
        <v>90</v>
      </c>
      <c r="BF239" s="127" t="s">
        <v>370</v>
      </c>
      <c r="BG239" s="127" t="s">
        <v>151</v>
      </c>
      <c r="BH239" s="127" t="s">
        <v>307</v>
      </c>
      <c r="BI239" s="127" t="s">
        <v>213</v>
      </c>
      <c r="BJ239" s="127" t="s">
        <v>988</v>
      </c>
      <c r="BK239" s="127" t="s">
        <v>519</v>
      </c>
      <c r="BL239" s="128" t="s">
        <v>1134</v>
      </c>
      <c r="BM239" s="127" t="s">
        <v>581</v>
      </c>
      <c r="BN239" s="127" t="s">
        <v>865</v>
      </c>
      <c r="BO239" s="127" t="s">
        <v>644</v>
      </c>
      <c r="BP239" s="127" t="s">
        <v>801</v>
      </c>
      <c r="BQ239" s="129" t="s">
        <v>708</v>
      </c>
      <c r="BS239" s="42"/>
      <c r="BT239" s="50" t="s">
        <v>138</v>
      </c>
      <c r="BU239" s="51" t="s">
        <v>1014</v>
      </c>
      <c r="BV239" s="52">
        <f>K3+(230*K5)</f>
        <v>231</v>
      </c>
      <c r="BW239" s="42"/>
    </row>
    <row r="240" spans="1:75" x14ac:dyDescent="0.2">
      <c r="A240" s="1">
        <v>22</v>
      </c>
      <c r="B240" s="7">
        <v>837</v>
      </c>
      <c r="C240" s="8">
        <v>726</v>
      </c>
      <c r="D240" s="8">
        <v>232</v>
      </c>
      <c r="E240" s="8">
        <v>375</v>
      </c>
      <c r="F240" s="8">
        <v>91</v>
      </c>
      <c r="G240" s="8">
        <v>460</v>
      </c>
      <c r="H240" s="8">
        <v>1018</v>
      </c>
      <c r="I240" s="8">
        <v>617</v>
      </c>
      <c r="J240" s="8">
        <v>767</v>
      </c>
      <c r="K240" s="8">
        <v>880</v>
      </c>
      <c r="L240" s="8">
        <v>350</v>
      </c>
      <c r="M240" s="8">
        <v>205</v>
      </c>
      <c r="N240" s="8">
        <v>481</v>
      </c>
      <c r="O240" s="8">
        <v>114</v>
      </c>
      <c r="P240" s="8">
        <v>580</v>
      </c>
      <c r="Q240" s="8">
        <v>979</v>
      </c>
      <c r="R240" s="8">
        <v>35</v>
      </c>
      <c r="S240" s="8">
        <v>436</v>
      </c>
      <c r="T240" s="8">
        <v>898</v>
      </c>
      <c r="U240" s="8">
        <v>529</v>
      </c>
      <c r="V240" s="8">
        <v>829</v>
      </c>
      <c r="W240" s="97">
        <v>686</v>
      </c>
      <c r="X240" s="14">
        <v>160</v>
      </c>
      <c r="Y240" s="8">
        <v>271</v>
      </c>
      <c r="Z240" s="8">
        <v>409</v>
      </c>
      <c r="AA240" s="8">
        <v>10</v>
      </c>
      <c r="AB240" s="8">
        <v>572</v>
      </c>
      <c r="AC240" s="8">
        <v>939</v>
      </c>
      <c r="AD240" s="8">
        <v>647</v>
      </c>
      <c r="AE240" s="8">
        <v>792</v>
      </c>
      <c r="AF240" s="8">
        <v>294</v>
      </c>
      <c r="AG240" s="9">
        <v>181</v>
      </c>
      <c r="AH240" s="5">
        <f t="shared" si="66"/>
        <v>16400</v>
      </c>
      <c r="AI240" s="5">
        <f t="shared" si="67"/>
        <v>11201200</v>
      </c>
      <c r="AJ240" s="2">
        <f t="shared" si="65"/>
        <v>8606720000</v>
      </c>
      <c r="AL240" s="130" t="s">
        <v>17</v>
      </c>
      <c r="AM240" s="127" t="s">
        <v>487</v>
      </c>
      <c r="AN240" s="127" t="s">
        <v>81</v>
      </c>
      <c r="AO240" s="127" t="s">
        <v>425</v>
      </c>
      <c r="AP240" s="127" t="s">
        <v>142</v>
      </c>
      <c r="AQ240" s="127" t="s">
        <v>362</v>
      </c>
      <c r="AR240" s="128" t="s">
        <v>204</v>
      </c>
      <c r="AS240" s="127" t="s">
        <v>298</v>
      </c>
      <c r="AT240" s="127" t="s">
        <v>528</v>
      </c>
      <c r="AU240" s="128" t="s">
        <v>997</v>
      </c>
      <c r="AV240" s="127" t="s">
        <v>590</v>
      </c>
      <c r="AW240" s="127" t="s">
        <v>935</v>
      </c>
      <c r="AX240" s="127" t="s">
        <v>653</v>
      </c>
      <c r="AY240" s="127" t="s">
        <v>873</v>
      </c>
      <c r="AZ240" s="127" t="s">
        <v>716</v>
      </c>
      <c r="BA240" s="128" t="s">
        <v>810</v>
      </c>
      <c r="BB240" s="127" t="s">
        <v>511</v>
      </c>
      <c r="BC240" s="127" t="s">
        <v>41</v>
      </c>
      <c r="BD240" s="128" t="s">
        <v>1112</v>
      </c>
      <c r="BE240" s="127" t="s">
        <v>105</v>
      </c>
      <c r="BF240" s="127" t="s">
        <v>385</v>
      </c>
      <c r="BG240" s="127" t="s">
        <v>165</v>
      </c>
      <c r="BH240" s="127" t="s">
        <v>322</v>
      </c>
      <c r="BI240" s="127" t="s">
        <v>227</v>
      </c>
      <c r="BJ240" s="127" t="s">
        <v>989</v>
      </c>
      <c r="BK240" s="127" t="s">
        <v>520</v>
      </c>
      <c r="BL240" s="127" t="s">
        <v>928</v>
      </c>
      <c r="BM240" s="128" t="s">
        <v>582</v>
      </c>
      <c r="BN240" s="127" t="s">
        <v>866</v>
      </c>
      <c r="BO240" s="127" t="s">
        <v>645</v>
      </c>
      <c r="BP240" s="127" t="s">
        <v>802</v>
      </c>
      <c r="BQ240" s="129" t="s">
        <v>709</v>
      </c>
      <c r="BS240" s="42"/>
      <c r="BT240" s="50" t="s">
        <v>81</v>
      </c>
      <c r="BU240" s="51" t="s">
        <v>1014</v>
      </c>
      <c r="BV240" s="52">
        <f>K3+(231*K5)</f>
        <v>232</v>
      </c>
      <c r="BW240" s="42"/>
    </row>
    <row r="241" spans="1:75" x14ac:dyDescent="0.2">
      <c r="A241" s="1">
        <v>23</v>
      </c>
      <c r="B241" s="7">
        <v>281</v>
      </c>
      <c r="C241" s="8">
        <v>138</v>
      </c>
      <c r="D241" s="8">
        <v>700</v>
      </c>
      <c r="E241" s="8">
        <v>811</v>
      </c>
      <c r="F241" s="8">
        <v>519</v>
      </c>
      <c r="G241" s="8">
        <v>920</v>
      </c>
      <c r="H241" s="8">
        <v>422</v>
      </c>
      <c r="I241" s="8">
        <v>53</v>
      </c>
      <c r="J241" s="8">
        <v>163</v>
      </c>
      <c r="K241" s="8">
        <v>308</v>
      </c>
      <c r="L241" s="8">
        <v>770</v>
      </c>
      <c r="M241" s="8">
        <v>657</v>
      </c>
      <c r="N241" s="8">
        <v>957</v>
      </c>
      <c r="O241" s="8">
        <v>558</v>
      </c>
      <c r="P241" s="8">
        <v>32</v>
      </c>
      <c r="Q241" s="8">
        <v>399</v>
      </c>
      <c r="R241" s="8">
        <v>639</v>
      </c>
      <c r="S241" s="8">
        <v>1008</v>
      </c>
      <c r="T241" s="8">
        <v>478</v>
      </c>
      <c r="U241" s="8">
        <v>77</v>
      </c>
      <c r="V241" s="8">
        <v>353</v>
      </c>
      <c r="W241" s="14">
        <v>242</v>
      </c>
      <c r="X241" s="97">
        <v>708</v>
      </c>
      <c r="Y241" s="8">
        <v>851</v>
      </c>
      <c r="Z241" s="8">
        <v>965</v>
      </c>
      <c r="AA241" s="8">
        <v>598</v>
      </c>
      <c r="AB241" s="8">
        <v>104</v>
      </c>
      <c r="AC241" s="8">
        <v>503</v>
      </c>
      <c r="AD241" s="8">
        <v>219</v>
      </c>
      <c r="AE241" s="8">
        <v>332</v>
      </c>
      <c r="AF241" s="8">
        <v>890</v>
      </c>
      <c r="AG241" s="9">
        <v>745</v>
      </c>
      <c r="AH241" s="5">
        <f t="shared" si="66"/>
        <v>16400</v>
      </c>
      <c r="AI241" s="5">
        <f t="shared" si="67"/>
        <v>11201200</v>
      </c>
      <c r="AL241" s="126" t="s">
        <v>20</v>
      </c>
      <c r="AM241" s="127" t="s">
        <v>490</v>
      </c>
      <c r="AN241" s="127" t="s">
        <v>84</v>
      </c>
      <c r="AO241" s="127" t="s">
        <v>428</v>
      </c>
      <c r="AP241" s="127" t="s">
        <v>145</v>
      </c>
      <c r="AQ241" s="128" t="s">
        <v>1128</v>
      </c>
      <c r="AR241" s="127" t="s">
        <v>207</v>
      </c>
      <c r="AS241" s="127" t="s">
        <v>301</v>
      </c>
      <c r="AT241" s="127" t="s">
        <v>539</v>
      </c>
      <c r="AU241" s="127" t="s">
        <v>1010</v>
      </c>
      <c r="AV241" s="127" t="s">
        <v>603</v>
      </c>
      <c r="AW241" s="127" t="s">
        <v>948</v>
      </c>
      <c r="AX241" s="128" t="s">
        <v>666</v>
      </c>
      <c r="AY241" s="127" t="s">
        <v>885</v>
      </c>
      <c r="AZ241" s="127" t="s">
        <v>728</v>
      </c>
      <c r="BA241" s="127" t="s">
        <v>823</v>
      </c>
      <c r="BB241" s="127" t="s">
        <v>498</v>
      </c>
      <c r="BC241" s="128" t="s">
        <v>28</v>
      </c>
      <c r="BD241" s="127" t="s">
        <v>436</v>
      </c>
      <c r="BE241" s="127" t="s">
        <v>92</v>
      </c>
      <c r="BF241" s="127" t="s">
        <v>372</v>
      </c>
      <c r="BG241" s="127" t="s">
        <v>153</v>
      </c>
      <c r="BH241" s="127" t="s">
        <v>309</v>
      </c>
      <c r="BI241" s="128" t="s">
        <v>214</v>
      </c>
      <c r="BJ241" s="128" t="s">
        <v>986</v>
      </c>
      <c r="BK241" s="127" t="s">
        <v>517</v>
      </c>
      <c r="BL241" s="127" t="s">
        <v>925</v>
      </c>
      <c r="BM241" s="127" t="s">
        <v>579</v>
      </c>
      <c r="BN241" s="127" t="s">
        <v>863</v>
      </c>
      <c r="BO241" s="127" t="s">
        <v>642</v>
      </c>
      <c r="BP241" s="128" t="s">
        <v>799</v>
      </c>
      <c r="BQ241" s="129" t="s">
        <v>706</v>
      </c>
      <c r="BS241" s="42"/>
      <c r="BT241" s="50" t="s">
        <v>394</v>
      </c>
      <c r="BU241" s="51" t="s">
        <v>1014</v>
      </c>
      <c r="BV241" s="52">
        <f>K3+(232*K5)</f>
        <v>233</v>
      </c>
      <c r="BW241" s="42"/>
    </row>
    <row r="242" spans="1:75" x14ac:dyDescent="0.2">
      <c r="A242" s="1">
        <v>24</v>
      </c>
      <c r="B242" s="7">
        <v>190</v>
      </c>
      <c r="C242" s="8">
        <v>301</v>
      </c>
      <c r="D242" s="8">
        <v>799</v>
      </c>
      <c r="E242" s="8">
        <v>656</v>
      </c>
      <c r="F242" s="8">
        <v>932</v>
      </c>
      <c r="G242" s="8">
        <v>563</v>
      </c>
      <c r="H242" s="8">
        <v>1</v>
      </c>
      <c r="I242" s="8">
        <v>402</v>
      </c>
      <c r="J242" s="8">
        <v>264</v>
      </c>
      <c r="K242" s="8">
        <v>151</v>
      </c>
      <c r="L242" s="8">
        <v>677</v>
      </c>
      <c r="M242" s="8">
        <v>822</v>
      </c>
      <c r="N242" s="8">
        <v>538</v>
      </c>
      <c r="O242" s="8">
        <v>905</v>
      </c>
      <c r="P242" s="8">
        <v>443</v>
      </c>
      <c r="Q242" s="8">
        <v>44</v>
      </c>
      <c r="R242" s="8">
        <v>988</v>
      </c>
      <c r="S242" s="8">
        <v>587</v>
      </c>
      <c r="T242" s="8">
        <v>121</v>
      </c>
      <c r="U242" s="8">
        <v>490</v>
      </c>
      <c r="V242" s="14">
        <v>198</v>
      </c>
      <c r="W242" s="8">
        <v>341</v>
      </c>
      <c r="X242" s="8">
        <v>871</v>
      </c>
      <c r="Y242" s="97">
        <v>760</v>
      </c>
      <c r="Z242" s="8">
        <v>610</v>
      </c>
      <c r="AA242" s="8">
        <v>1009</v>
      </c>
      <c r="AB242" s="8">
        <v>451</v>
      </c>
      <c r="AC242" s="8">
        <v>84</v>
      </c>
      <c r="AD242" s="8">
        <v>384</v>
      </c>
      <c r="AE242" s="8">
        <v>239</v>
      </c>
      <c r="AF242" s="8">
        <v>733</v>
      </c>
      <c r="AG242" s="9">
        <v>846</v>
      </c>
      <c r="AH242" s="5">
        <f t="shared" si="66"/>
        <v>16400</v>
      </c>
      <c r="AI242" s="5">
        <f t="shared" si="67"/>
        <v>11201200</v>
      </c>
      <c r="AL242" s="126" t="s">
        <v>15</v>
      </c>
      <c r="AM242" s="127" t="s">
        <v>485</v>
      </c>
      <c r="AN242" s="127" t="s">
        <v>79</v>
      </c>
      <c r="AO242" s="127" t="s">
        <v>423</v>
      </c>
      <c r="AP242" s="128" t="s">
        <v>141</v>
      </c>
      <c r="AQ242" s="127" t="s">
        <v>360</v>
      </c>
      <c r="AR242" s="127" t="s">
        <v>202</v>
      </c>
      <c r="AS242" s="127" t="s">
        <v>296</v>
      </c>
      <c r="AT242" s="127" t="s">
        <v>530</v>
      </c>
      <c r="AU242" s="127" t="s">
        <v>999</v>
      </c>
      <c r="AV242" s="127" t="s">
        <v>592</v>
      </c>
      <c r="AW242" s="127" t="s">
        <v>937</v>
      </c>
      <c r="AX242" s="127" t="s">
        <v>655</v>
      </c>
      <c r="AY242" s="128" t="s">
        <v>1138</v>
      </c>
      <c r="AZ242" s="127" t="s">
        <v>718</v>
      </c>
      <c r="BA242" s="127" t="s">
        <v>812</v>
      </c>
      <c r="BB242" s="128" t="s">
        <v>509</v>
      </c>
      <c r="BC242" s="127" t="s">
        <v>39</v>
      </c>
      <c r="BD242" s="127" t="s">
        <v>447</v>
      </c>
      <c r="BE242" s="127" t="s">
        <v>103</v>
      </c>
      <c r="BF242" s="127" t="s">
        <v>383</v>
      </c>
      <c r="BG242" s="127" t="s">
        <v>163</v>
      </c>
      <c r="BH242" s="128" t="s">
        <v>320</v>
      </c>
      <c r="BI242" s="127" t="s">
        <v>225</v>
      </c>
      <c r="BJ242" s="127" t="s">
        <v>991</v>
      </c>
      <c r="BK242" s="128" t="s">
        <v>522</v>
      </c>
      <c r="BL242" s="127" t="s">
        <v>930</v>
      </c>
      <c r="BM242" s="127" t="s">
        <v>584</v>
      </c>
      <c r="BN242" s="127" t="s">
        <v>868</v>
      </c>
      <c r="BO242" s="127" t="s">
        <v>647</v>
      </c>
      <c r="BP242" s="127" t="s">
        <v>804</v>
      </c>
      <c r="BQ242" s="131" t="s">
        <v>710</v>
      </c>
      <c r="BS242" s="42"/>
      <c r="BT242" s="50" t="s">
        <v>336</v>
      </c>
      <c r="BU242" s="51" t="s">
        <v>1014</v>
      </c>
      <c r="BV242" s="52">
        <f>K3+(233*K5)</f>
        <v>234</v>
      </c>
      <c r="BW242" s="42"/>
    </row>
    <row r="243" spans="1:75" x14ac:dyDescent="0.2">
      <c r="A243" s="1">
        <v>25</v>
      </c>
      <c r="B243" s="7">
        <v>472</v>
      </c>
      <c r="C243" s="8">
        <v>71</v>
      </c>
      <c r="D243" s="8">
        <v>629</v>
      </c>
      <c r="E243" s="8">
        <v>998</v>
      </c>
      <c r="F243" s="8">
        <v>714</v>
      </c>
      <c r="G243" s="8">
        <v>857</v>
      </c>
      <c r="H243" s="8">
        <v>363</v>
      </c>
      <c r="I243" s="8">
        <v>252</v>
      </c>
      <c r="J243" s="8">
        <v>110</v>
      </c>
      <c r="K243" s="8">
        <v>509</v>
      </c>
      <c r="L243" s="8">
        <v>975</v>
      </c>
      <c r="M243" s="8">
        <v>608</v>
      </c>
      <c r="N243" s="8">
        <v>884</v>
      </c>
      <c r="O243" s="8">
        <v>739</v>
      </c>
      <c r="P243" s="8">
        <v>209</v>
      </c>
      <c r="Q243" s="8">
        <v>322</v>
      </c>
      <c r="R243" s="8">
        <v>690</v>
      </c>
      <c r="S243" s="8">
        <v>801</v>
      </c>
      <c r="T243" s="8">
        <v>275</v>
      </c>
      <c r="U243" s="8">
        <v>132</v>
      </c>
      <c r="V243" s="8">
        <v>432</v>
      </c>
      <c r="W243" s="8">
        <v>63</v>
      </c>
      <c r="X243" s="8">
        <v>525</v>
      </c>
      <c r="Y243" s="8">
        <v>926</v>
      </c>
      <c r="Z243" s="97">
        <v>780</v>
      </c>
      <c r="AA243" s="8">
        <v>667</v>
      </c>
      <c r="AB243" s="8">
        <v>169</v>
      </c>
      <c r="AC243" s="14">
        <v>314</v>
      </c>
      <c r="AD243" s="8">
        <v>22</v>
      </c>
      <c r="AE243" s="8">
        <v>389</v>
      </c>
      <c r="AF243" s="8">
        <v>951</v>
      </c>
      <c r="AG243" s="9">
        <v>552</v>
      </c>
      <c r="AH243" s="5">
        <f t="shared" si="66"/>
        <v>16400</v>
      </c>
      <c r="AI243" s="5">
        <f t="shared" si="67"/>
        <v>11201200</v>
      </c>
      <c r="AJ243" s="2">
        <f t="shared" si="65"/>
        <v>8606720000</v>
      </c>
      <c r="AL243" s="126" t="s">
        <v>705</v>
      </c>
      <c r="AM243" s="127" t="s">
        <v>798</v>
      </c>
      <c r="AN243" s="127" t="s">
        <v>641</v>
      </c>
      <c r="AO243" s="128" t="s">
        <v>862</v>
      </c>
      <c r="AP243" s="127" t="s">
        <v>578</v>
      </c>
      <c r="AQ243" s="128" t="s">
        <v>924</v>
      </c>
      <c r="AR243" s="127" t="s">
        <v>516</v>
      </c>
      <c r="AS243" s="127" t="s">
        <v>985</v>
      </c>
      <c r="AT243" s="127" t="s">
        <v>215</v>
      </c>
      <c r="AU243" s="127" t="s">
        <v>310</v>
      </c>
      <c r="AV243" s="128" t="s">
        <v>154</v>
      </c>
      <c r="AW243" s="127" t="s">
        <v>373</v>
      </c>
      <c r="AX243" s="128" t="s">
        <v>93</v>
      </c>
      <c r="AY243" s="127" t="s">
        <v>437</v>
      </c>
      <c r="AZ243" s="127" t="s">
        <v>29</v>
      </c>
      <c r="BA243" s="127" t="s">
        <v>499</v>
      </c>
      <c r="BB243" s="127" t="s">
        <v>822</v>
      </c>
      <c r="BC243" s="127" t="s">
        <v>727</v>
      </c>
      <c r="BD243" s="127" t="s">
        <v>884</v>
      </c>
      <c r="BE243" s="127" t="s">
        <v>665</v>
      </c>
      <c r="BF243" s="127" t="s">
        <v>947</v>
      </c>
      <c r="BG243" s="127" t="s">
        <v>602</v>
      </c>
      <c r="BH243" s="127" t="s">
        <v>1009</v>
      </c>
      <c r="BI243" s="128" t="s">
        <v>1141</v>
      </c>
      <c r="BJ243" s="127" t="s">
        <v>302</v>
      </c>
      <c r="BK243" s="127" t="s">
        <v>208</v>
      </c>
      <c r="BL243" s="127" t="s">
        <v>365</v>
      </c>
      <c r="BM243" s="127" t="s">
        <v>146</v>
      </c>
      <c r="BN243" s="127" t="s">
        <v>429</v>
      </c>
      <c r="BO243" s="127" t="s">
        <v>85</v>
      </c>
      <c r="BP243" s="128" t="s">
        <v>491</v>
      </c>
      <c r="BQ243" s="129" t="s">
        <v>21</v>
      </c>
      <c r="BS243" s="42"/>
      <c r="BT243" s="50" t="s">
        <v>250</v>
      </c>
      <c r="BU243" s="51" t="s">
        <v>1014</v>
      </c>
      <c r="BV243" s="52">
        <f>K3+(234*K5)</f>
        <v>235</v>
      </c>
      <c r="BW243" s="42"/>
    </row>
    <row r="244" spans="1:75" x14ac:dyDescent="0.2">
      <c r="A244" s="1">
        <v>26</v>
      </c>
      <c r="B244" s="7">
        <v>115</v>
      </c>
      <c r="C244" s="8">
        <v>484</v>
      </c>
      <c r="D244" s="8">
        <v>978</v>
      </c>
      <c r="E244" s="8">
        <v>577</v>
      </c>
      <c r="F244" s="8">
        <v>877</v>
      </c>
      <c r="G244" s="8">
        <v>766</v>
      </c>
      <c r="H244" s="8">
        <v>208</v>
      </c>
      <c r="I244" s="8">
        <v>351</v>
      </c>
      <c r="J244" s="8">
        <v>457</v>
      </c>
      <c r="K244" s="8">
        <v>90</v>
      </c>
      <c r="L244" s="8">
        <v>620</v>
      </c>
      <c r="M244" s="8">
        <v>1019</v>
      </c>
      <c r="N244" s="8">
        <v>727</v>
      </c>
      <c r="O244" s="8">
        <v>840</v>
      </c>
      <c r="P244" s="8">
        <v>374</v>
      </c>
      <c r="Q244" s="8">
        <v>229</v>
      </c>
      <c r="R244" s="8">
        <v>789</v>
      </c>
      <c r="S244" s="8">
        <v>646</v>
      </c>
      <c r="T244" s="8">
        <v>184</v>
      </c>
      <c r="U244" s="8">
        <v>295</v>
      </c>
      <c r="V244" s="8">
        <v>11</v>
      </c>
      <c r="W244" s="8">
        <v>412</v>
      </c>
      <c r="X244" s="8">
        <v>938</v>
      </c>
      <c r="Y244" s="8">
        <v>569</v>
      </c>
      <c r="Z244" s="8">
        <v>687</v>
      </c>
      <c r="AA244" s="97">
        <v>832</v>
      </c>
      <c r="AB244" s="14">
        <v>270</v>
      </c>
      <c r="AC244" s="8">
        <v>157</v>
      </c>
      <c r="AD244" s="8">
        <v>433</v>
      </c>
      <c r="AE244" s="8">
        <v>34</v>
      </c>
      <c r="AF244" s="8">
        <v>532</v>
      </c>
      <c r="AG244" s="9">
        <v>899</v>
      </c>
      <c r="AH244" s="5">
        <f t="shared" si="66"/>
        <v>16400</v>
      </c>
      <c r="AI244" s="5">
        <f t="shared" si="67"/>
        <v>11201200</v>
      </c>
      <c r="AJ244" s="2">
        <f t="shared" si="65"/>
        <v>8606720000</v>
      </c>
      <c r="AL244" s="126" t="s">
        <v>711</v>
      </c>
      <c r="AM244" s="127" t="s">
        <v>805</v>
      </c>
      <c r="AN244" s="128" t="s">
        <v>648</v>
      </c>
      <c r="AO244" s="127" t="s">
        <v>0</v>
      </c>
      <c r="AP244" s="128" t="s">
        <v>585</v>
      </c>
      <c r="AQ244" s="127" t="s">
        <v>931</v>
      </c>
      <c r="AR244" s="127" t="s">
        <v>523</v>
      </c>
      <c r="AS244" s="127" t="s">
        <v>992</v>
      </c>
      <c r="AT244" s="127" t="s">
        <v>224</v>
      </c>
      <c r="AU244" s="127" t="s">
        <v>319</v>
      </c>
      <c r="AV244" s="127" t="s">
        <v>162</v>
      </c>
      <c r="AW244" s="128" t="s">
        <v>382</v>
      </c>
      <c r="AX244" s="127" t="s">
        <v>102</v>
      </c>
      <c r="AY244" s="128" t="s">
        <v>446</v>
      </c>
      <c r="AZ244" s="127" t="s">
        <v>38</v>
      </c>
      <c r="BA244" s="127" t="s">
        <v>508</v>
      </c>
      <c r="BB244" s="127" t="s">
        <v>813</v>
      </c>
      <c r="BC244" s="127" t="s">
        <v>719</v>
      </c>
      <c r="BD244" s="127" t="s">
        <v>875</v>
      </c>
      <c r="BE244" s="127" t="s">
        <v>656</v>
      </c>
      <c r="BF244" s="127" t="s">
        <v>938</v>
      </c>
      <c r="BG244" s="127" t="s">
        <v>593</v>
      </c>
      <c r="BH244" s="128" t="s">
        <v>1000</v>
      </c>
      <c r="BI244" s="127" t="s">
        <v>531</v>
      </c>
      <c r="BJ244" s="127" t="s">
        <v>295</v>
      </c>
      <c r="BK244" s="127" t="s">
        <v>201</v>
      </c>
      <c r="BL244" s="127" t="s">
        <v>359</v>
      </c>
      <c r="BM244" s="127" t="s">
        <v>140</v>
      </c>
      <c r="BN244" s="127" t="s">
        <v>422</v>
      </c>
      <c r="BO244" s="127" t="s">
        <v>78</v>
      </c>
      <c r="BP244" s="127" t="s">
        <v>484</v>
      </c>
      <c r="BQ244" s="131" t="s">
        <v>1114</v>
      </c>
      <c r="BS244" s="42"/>
      <c r="BT244" s="50" t="s">
        <v>61</v>
      </c>
      <c r="BU244" s="51" t="s">
        <v>1014</v>
      </c>
      <c r="BV244" s="52">
        <f>K3+(235*K5)</f>
        <v>236</v>
      </c>
      <c r="BW244" s="42"/>
    </row>
    <row r="245" spans="1:75" x14ac:dyDescent="0.2">
      <c r="A245" s="1">
        <v>27</v>
      </c>
      <c r="B245" s="7">
        <v>559</v>
      </c>
      <c r="C245" s="8">
        <v>960</v>
      </c>
      <c r="D245" s="8">
        <v>398</v>
      </c>
      <c r="E245" s="8">
        <v>29</v>
      </c>
      <c r="F245" s="8">
        <v>305</v>
      </c>
      <c r="G245" s="8">
        <v>162</v>
      </c>
      <c r="H245" s="8">
        <v>660</v>
      </c>
      <c r="I245" s="8">
        <v>771</v>
      </c>
      <c r="J245" s="8">
        <v>917</v>
      </c>
      <c r="K245" s="8">
        <v>518</v>
      </c>
      <c r="L245" s="8">
        <v>56</v>
      </c>
      <c r="M245" s="8">
        <v>423</v>
      </c>
      <c r="N245" s="8">
        <v>139</v>
      </c>
      <c r="O245" s="8">
        <v>284</v>
      </c>
      <c r="P245" s="8">
        <v>810</v>
      </c>
      <c r="Q245" s="8">
        <v>697</v>
      </c>
      <c r="R245" s="8">
        <v>329</v>
      </c>
      <c r="S245" s="8">
        <v>218</v>
      </c>
      <c r="T245" s="8">
        <v>748</v>
      </c>
      <c r="U245" s="8">
        <v>891</v>
      </c>
      <c r="V245" s="8">
        <v>599</v>
      </c>
      <c r="W245" s="8">
        <v>968</v>
      </c>
      <c r="X245" s="8">
        <v>502</v>
      </c>
      <c r="Y245" s="8">
        <v>101</v>
      </c>
      <c r="Z245" s="8">
        <v>243</v>
      </c>
      <c r="AA245" s="14">
        <v>356</v>
      </c>
      <c r="AB245" s="97">
        <v>850</v>
      </c>
      <c r="AC245" s="8">
        <v>705</v>
      </c>
      <c r="AD245" s="8">
        <v>1005</v>
      </c>
      <c r="AE245" s="8">
        <v>638</v>
      </c>
      <c r="AF245" s="8">
        <v>80</v>
      </c>
      <c r="AG245" s="9">
        <v>479</v>
      </c>
      <c r="AH245" s="5">
        <f t="shared" si="66"/>
        <v>16400</v>
      </c>
      <c r="AI245" s="5">
        <f t="shared" si="67"/>
        <v>11201200</v>
      </c>
      <c r="AL245" s="126" t="s">
        <v>707</v>
      </c>
      <c r="AM245" s="128" t="s">
        <v>800</v>
      </c>
      <c r="AN245" s="127" t="s">
        <v>643</v>
      </c>
      <c r="AO245" s="127" t="s">
        <v>864</v>
      </c>
      <c r="AP245" s="127" t="s">
        <v>580</v>
      </c>
      <c r="AQ245" s="127" t="s">
        <v>926</v>
      </c>
      <c r="AR245" s="127" t="s">
        <v>518</v>
      </c>
      <c r="AS245" s="127" t="s">
        <v>987</v>
      </c>
      <c r="AT245" s="128" t="s">
        <v>1120</v>
      </c>
      <c r="AU245" s="127" t="s">
        <v>308</v>
      </c>
      <c r="AV245" s="127" t="s">
        <v>152</v>
      </c>
      <c r="AW245" s="127" t="s">
        <v>371</v>
      </c>
      <c r="AX245" s="127" t="s">
        <v>91</v>
      </c>
      <c r="AY245" s="127" t="s">
        <v>435</v>
      </c>
      <c r="AZ245" s="127" t="s">
        <v>27</v>
      </c>
      <c r="BA245" s="127" t="s">
        <v>497</v>
      </c>
      <c r="BB245" s="127" t="s">
        <v>824</v>
      </c>
      <c r="BC245" s="127" t="s">
        <v>729</v>
      </c>
      <c r="BD245" s="127" t="s">
        <v>886</v>
      </c>
      <c r="BE245" s="128" t="s">
        <v>667</v>
      </c>
      <c r="BF245" s="127" t="s">
        <v>949</v>
      </c>
      <c r="BG245" s="128" t="s">
        <v>604</v>
      </c>
      <c r="BH245" s="127" t="s">
        <v>1011</v>
      </c>
      <c r="BI245" s="127" t="s">
        <v>540</v>
      </c>
      <c r="BJ245" s="127" t="s">
        <v>300</v>
      </c>
      <c r="BK245" s="127" t="s">
        <v>206</v>
      </c>
      <c r="BL245" s="128" t="s">
        <v>364</v>
      </c>
      <c r="BM245" s="127" t="s">
        <v>144</v>
      </c>
      <c r="BN245" s="128" t="s">
        <v>427</v>
      </c>
      <c r="BO245" s="127" t="s">
        <v>83</v>
      </c>
      <c r="BP245" s="127" t="s">
        <v>489</v>
      </c>
      <c r="BQ245" s="129" t="s">
        <v>685</v>
      </c>
      <c r="BS245" s="42"/>
      <c r="BT245" s="50" t="s">
        <v>1001</v>
      </c>
      <c r="BU245" s="51" t="s">
        <v>1014</v>
      </c>
      <c r="BV245" s="52">
        <f>K3+(236*K5)</f>
        <v>237</v>
      </c>
      <c r="BW245" s="42"/>
    </row>
    <row r="246" spans="1:75" x14ac:dyDescent="0.2">
      <c r="A246" s="1">
        <v>28</v>
      </c>
      <c r="B246" s="7">
        <v>908</v>
      </c>
      <c r="C246" s="8">
        <v>539</v>
      </c>
      <c r="D246" s="8">
        <v>41</v>
      </c>
      <c r="E246" s="8">
        <v>442</v>
      </c>
      <c r="F246" s="8">
        <v>150</v>
      </c>
      <c r="G246" s="8">
        <v>261</v>
      </c>
      <c r="H246" s="8">
        <v>823</v>
      </c>
      <c r="I246" s="8">
        <v>680</v>
      </c>
      <c r="J246" s="8">
        <v>562</v>
      </c>
      <c r="K246" s="8">
        <v>929</v>
      </c>
      <c r="L246" s="8">
        <v>403</v>
      </c>
      <c r="M246" s="8">
        <v>4</v>
      </c>
      <c r="N246" s="8">
        <v>304</v>
      </c>
      <c r="O246" s="8">
        <v>191</v>
      </c>
      <c r="P246" s="8">
        <v>653</v>
      </c>
      <c r="Q246" s="8">
        <v>798</v>
      </c>
      <c r="R246" s="8">
        <v>238</v>
      </c>
      <c r="S246" s="8">
        <v>381</v>
      </c>
      <c r="T246" s="8">
        <v>847</v>
      </c>
      <c r="U246" s="8">
        <v>736</v>
      </c>
      <c r="V246" s="8">
        <v>1012</v>
      </c>
      <c r="W246" s="8">
        <v>611</v>
      </c>
      <c r="X246" s="8">
        <v>81</v>
      </c>
      <c r="Y246" s="8">
        <v>450</v>
      </c>
      <c r="Z246" s="14">
        <v>344</v>
      </c>
      <c r="AA246" s="8">
        <v>199</v>
      </c>
      <c r="AB246" s="8">
        <v>757</v>
      </c>
      <c r="AC246" s="97">
        <v>870</v>
      </c>
      <c r="AD246" s="8">
        <v>586</v>
      </c>
      <c r="AE246" s="8">
        <v>985</v>
      </c>
      <c r="AF246" s="8">
        <v>491</v>
      </c>
      <c r="AG246" s="9">
        <v>124</v>
      </c>
      <c r="AH246" s="5">
        <f t="shared" si="66"/>
        <v>16400</v>
      </c>
      <c r="AI246" s="5">
        <f t="shared" si="67"/>
        <v>11201200</v>
      </c>
      <c r="AL246" s="130" t="s">
        <v>1132</v>
      </c>
      <c r="AM246" s="127" t="s">
        <v>803</v>
      </c>
      <c r="AN246" s="127" t="s">
        <v>646</v>
      </c>
      <c r="AO246" s="127" t="s">
        <v>867</v>
      </c>
      <c r="AP246" s="127" t="s">
        <v>583</v>
      </c>
      <c r="AQ246" s="127" t="s">
        <v>929</v>
      </c>
      <c r="AR246" s="127" t="s">
        <v>521</v>
      </c>
      <c r="AS246" s="127" t="s">
        <v>990</v>
      </c>
      <c r="AT246" s="127" t="s">
        <v>226</v>
      </c>
      <c r="AU246" s="128" t="s">
        <v>321</v>
      </c>
      <c r="AV246" s="127" t="s">
        <v>164</v>
      </c>
      <c r="AW246" s="127" t="s">
        <v>384</v>
      </c>
      <c r="AX246" s="127" t="s">
        <v>104</v>
      </c>
      <c r="AY246" s="127" t="s">
        <v>448</v>
      </c>
      <c r="AZ246" s="127" t="s">
        <v>40</v>
      </c>
      <c r="BA246" s="127" t="s">
        <v>510</v>
      </c>
      <c r="BB246" s="127" t="s">
        <v>811</v>
      </c>
      <c r="BC246" s="127" t="s">
        <v>717</v>
      </c>
      <c r="BD246" s="128" t="s">
        <v>874</v>
      </c>
      <c r="BE246" s="127" t="s">
        <v>654</v>
      </c>
      <c r="BF246" s="128" t="s">
        <v>936</v>
      </c>
      <c r="BG246" s="127" t="s">
        <v>591</v>
      </c>
      <c r="BH246" s="127" t="s">
        <v>998</v>
      </c>
      <c r="BI246" s="127" t="s">
        <v>529</v>
      </c>
      <c r="BJ246" s="127" t="s">
        <v>297</v>
      </c>
      <c r="BK246" s="127" t="s">
        <v>203</v>
      </c>
      <c r="BL246" s="127" t="s">
        <v>361</v>
      </c>
      <c r="BM246" s="127" t="s">
        <v>51</v>
      </c>
      <c r="BN246" s="127" t="s">
        <v>424</v>
      </c>
      <c r="BO246" s="128" t="s">
        <v>80</v>
      </c>
      <c r="BP246" s="127" t="s">
        <v>486</v>
      </c>
      <c r="BQ246" s="129" t="s">
        <v>16</v>
      </c>
      <c r="BS246" s="42"/>
      <c r="BT246" s="50" t="s">
        <v>811</v>
      </c>
      <c r="BU246" s="51" t="s">
        <v>1014</v>
      </c>
      <c r="BV246" s="52">
        <f>K3+(237*K5)</f>
        <v>238</v>
      </c>
      <c r="BW246" s="42"/>
    </row>
    <row r="247" spans="1:75" x14ac:dyDescent="0.2">
      <c r="A247" s="1">
        <v>29</v>
      </c>
      <c r="B247" s="7">
        <v>597</v>
      </c>
      <c r="C247" s="8">
        <v>966</v>
      </c>
      <c r="D247" s="8">
        <v>504</v>
      </c>
      <c r="E247" s="8">
        <v>103</v>
      </c>
      <c r="F247" s="8">
        <v>331</v>
      </c>
      <c r="G247" s="8">
        <v>220</v>
      </c>
      <c r="H247" s="8">
        <v>746</v>
      </c>
      <c r="I247" s="8">
        <v>889</v>
      </c>
      <c r="J247" s="8">
        <v>1007</v>
      </c>
      <c r="K247" s="8">
        <v>640</v>
      </c>
      <c r="L247" s="8">
        <v>78</v>
      </c>
      <c r="M247" s="8">
        <v>477</v>
      </c>
      <c r="N247" s="8">
        <v>241</v>
      </c>
      <c r="O247" s="8">
        <v>354</v>
      </c>
      <c r="P247" s="8">
        <v>852</v>
      </c>
      <c r="Q247" s="8">
        <v>707</v>
      </c>
      <c r="R247" s="8">
        <v>307</v>
      </c>
      <c r="S247" s="8">
        <v>164</v>
      </c>
      <c r="T247" s="8">
        <v>658</v>
      </c>
      <c r="U247" s="8">
        <v>769</v>
      </c>
      <c r="V247" s="8">
        <v>557</v>
      </c>
      <c r="W247" s="8">
        <v>958</v>
      </c>
      <c r="X247" s="8">
        <v>400</v>
      </c>
      <c r="Y247" s="8">
        <v>31</v>
      </c>
      <c r="Z247" s="8">
        <v>137</v>
      </c>
      <c r="AA247" s="8">
        <v>282</v>
      </c>
      <c r="AB247" s="8">
        <v>812</v>
      </c>
      <c r="AC247" s="8">
        <v>699</v>
      </c>
      <c r="AD247" s="97">
        <v>919</v>
      </c>
      <c r="AE247" s="8">
        <v>520</v>
      </c>
      <c r="AF247" s="8">
        <v>54</v>
      </c>
      <c r="AG247" s="28">
        <v>421</v>
      </c>
      <c r="AH247" s="5">
        <f t="shared" si="66"/>
        <v>16400</v>
      </c>
      <c r="AI247" s="5">
        <f t="shared" si="67"/>
        <v>11201200</v>
      </c>
      <c r="AL247" s="126" t="s">
        <v>701</v>
      </c>
      <c r="AM247" s="128" t="s">
        <v>794</v>
      </c>
      <c r="AN247" s="127" t="s">
        <v>637</v>
      </c>
      <c r="AO247" s="127" t="s">
        <v>858</v>
      </c>
      <c r="AP247" s="127" t="s">
        <v>574</v>
      </c>
      <c r="AQ247" s="127" t="s">
        <v>920</v>
      </c>
      <c r="AR247" s="127" t="s">
        <v>512</v>
      </c>
      <c r="AS247" s="128" t="s">
        <v>981</v>
      </c>
      <c r="AT247" s="128" t="s">
        <v>219</v>
      </c>
      <c r="AU247" s="127" t="s">
        <v>314</v>
      </c>
      <c r="AV247" s="127" t="s">
        <v>157</v>
      </c>
      <c r="AW247" s="127" t="s">
        <v>377</v>
      </c>
      <c r="AX247" s="127" t="s">
        <v>97</v>
      </c>
      <c r="AY247" s="127" t="s">
        <v>441</v>
      </c>
      <c r="AZ247" s="128" t="s">
        <v>33</v>
      </c>
      <c r="BA247" s="127" t="s">
        <v>503</v>
      </c>
      <c r="BB247" s="127" t="s">
        <v>818</v>
      </c>
      <c r="BC247" s="127" t="s">
        <v>724</v>
      </c>
      <c r="BD247" s="127" t="s">
        <v>880</v>
      </c>
      <c r="BE247" s="127" t="s">
        <v>661</v>
      </c>
      <c r="BF247" s="127" t="s">
        <v>943</v>
      </c>
      <c r="BG247" s="128" t="s">
        <v>598</v>
      </c>
      <c r="BH247" s="127" t="s">
        <v>1005</v>
      </c>
      <c r="BI247" s="127" t="s">
        <v>535</v>
      </c>
      <c r="BJ247" s="127" t="s">
        <v>306</v>
      </c>
      <c r="BK247" s="127" t="s">
        <v>212</v>
      </c>
      <c r="BL247" s="127" t="s">
        <v>369</v>
      </c>
      <c r="BM247" s="127" t="s">
        <v>150</v>
      </c>
      <c r="BN247" s="128" t="s">
        <v>1122</v>
      </c>
      <c r="BO247" s="127" t="s">
        <v>89</v>
      </c>
      <c r="BP247" s="127" t="s">
        <v>495</v>
      </c>
      <c r="BQ247" s="129" t="s">
        <v>25</v>
      </c>
      <c r="BS247" s="42"/>
      <c r="BT247" s="50" t="s">
        <v>647</v>
      </c>
      <c r="BU247" s="51" t="s">
        <v>1014</v>
      </c>
      <c r="BV247" s="52">
        <f>K3+(238*K5)</f>
        <v>239</v>
      </c>
      <c r="BW247" s="42"/>
    </row>
    <row r="248" spans="1:75" x14ac:dyDescent="0.2">
      <c r="A248" s="1">
        <v>30</v>
      </c>
      <c r="B248" s="7">
        <v>1010</v>
      </c>
      <c r="C248" s="8">
        <v>609</v>
      </c>
      <c r="D248" s="8">
        <v>83</v>
      </c>
      <c r="E248" s="8">
        <v>452</v>
      </c>
      <c r="F248" s="8">
        <v>240</v>
      </c>
      <c r="G248" s="8">
        <v>383</v>
      </c>
      <c r="H248" s="8">
        <v>845</v>
      </c>
      <c r="I248" s="8">
        <v>734</v>
      </c>
      <c r="J248" s="8">
        <v>588</v>
      </c>
      <c r="K248" s="8">
        <v>987</v>
      </c>
      <c r="L248" s="8">
        <v>489</v>
      </c>
      <c r="M248" s="8">
        <v>122</v>
      </c>
      <c r="N248" s="8">
        <v>342</v>
      </c>
      <c r="O248" s="8">
        <v>197</v>
      </c>
      <c r="P248" s="8">
        <v>759</v>
      </c>
      <c r="Q248" s="8">
        <v>872</v>
      </c>
      <c r="R248" s="8">
        <v>152</v>
      </c>
      <c r="S248" s="8">
        <v>263</v>
      </c>
      <c r="T248" s="8">
        <v>821</v>
      </c>
      <c r="U248" s="8">
        <v>678</v>
      </c>
      <c r="V248" s="8">
        <v>906</v>
      </c>
      <c r="W248" s="8">
        <v>537</v>
      </c>
      <c r="X248" s="8">
        <v>43</v>
      </c>
      <c r="Y248" s="8">
        <v>444</v>
      </c>
      <c r="Z248" s="8">
        <v>302</v>
      </c>
      <c r="AA248" s="8">
        <v>189</v>
      </c>
      <c r="AB248" s="8">
        <v>655</v>
      </c>
      <c r="AC248" s="8">
        <v>800</v>
      </c>
      <c r="AD248" s="8">
        <v>564</v>
      </c>
      <c r="AE248" s="97">
        <v>931</v>
      </c>
      <c r="AF248" s="14">
        <v>401</v>
      </c>
      <c r="AG248" s="9">
        <v>2</v>
      </c>
      <c r="AH248" s="5">
        <f t="shared" si="66"/>
        <v>16400</v>
      </c>
      <c r="AI248" s="5">
        <f t="shared" si="67"/>
        <v>11201200</v>
      </c>
      <c r="AL248" s="130" t="s">
        <v>715</v>
      </c>
      <c r="AM248" s="127" t="s">
        <v>809</v>
      </c>
      <c r="AN248" s="127" t="s">
        <v>652</v>
      </c>
      <c r="AO248" s="127" t="s">
        <v>872</v>
      </c>
      <c r="AP248" s="127" t="s">
        <v>589</v>
      </c>
      <c r="AQ248" s="127" t="s">
        <v>934</v>
      </c>
      <c r="AR248" s="128" t="s">
        <v>527</v>
      </c>
      <c r="AS248" s="127" t="s">
        <v>996</v>
      </c>
      <c r="AT248" s="127" t="s">
        <v>220</v>
      </c>
      <c r="AU248" s="128" t="s">
        <v>315</v>
      </c>
      <c r="AV248" s="127" t="s">
        <v>158</v>
      </c>
      <c r="AW248" s="127" t="s">
        <v>378</v>
      </c>
      <c r="AX248" s="127" t="s">
        <v>98</v>
      </c>
      <c r="AY248" s="127" t="s">
        <v>442</v>
      </c>
      <c r="AZ248" s="127" t="s">
        <v>34</v>
      </c>
      <c r="BA248" s="128" t="s">
        <v>504</v>
      </c>
      <c r="BB248" s="127" t="s">
        <v>817</v>
      </c>
      <c r="BC248" s="127" t="s">
        <v>723</v>
      </c>
      <c r="BD248" s="127" t="s">
        <v>879</v>
      </c>
      <c r="BE248" s="127" t="s">
        <v>660</v>
      </c>
      <c r="BF248" s="128" t="s">
        <v>1136</v>
      </c>
      <c r="BG248" s="127" t="s">
        <v>597</v>
      </c>
      <c r="BH248" s="127" t="s">
        <v>1004</v>
      </c>
      <c r="BI248" s="127" t="s">
        <v>534</v>
      </c>
      <c r="BJ248" s="127" t="s">
        <v>291</v>
      </c>
      <c r="BK248" s="127" t="s">
        <v>197</v>
      </c>
      <c r="BL248" s="127" t="s">
        <v>355</v>
      </c>
      <c r="BM248" s="127" t="s">
        <v>136</v>
      </c>
      <c r="BN248" s="127" t="s">
        <v>418</v>
      </c>
      <c r="BO248" s="128" t="s">
        <v>74</v>
      </c>
      <c r="BP248" s="127" t="s">
        <v>480</v>
      </c>
      <c r="BQ248" s="129" t="s">
        <v>11</v>
      </c>
      <c r="BS248" s="42"/>
      <c r="BT248" s="50" t="s">
        <v>589</v>
      </c>
      <c r="BU248" s="51" t="s">
        <v>1014</v>
      </c>
      <c r="BV248" s="52">
        <f>K3+(239*K5)</f>
        <v>240</v>
      </c>
      <c r="BW248" s="42"/>
    </row>
    <row r="249" spans="1:75" x14ac:dyDescent="0.2">
      <c r="A249" s="1">
        <v>31</v>
      </c>
      <c r="B249" s="7">
        <v>430</v>
      </c>
      <c r="C249" s="8">
        <v>61</v>
      </c>
      <c r="D249" s="8">
        <v>527</v>
      </c>
      <c r="E249" s="8">
        <v>928</v>
      </c>
      <c r="F249" s="8">
        <v>692</v>
      </c>
      <c r="G249" s="8">
        <v>803</v>
      </c>
      <c r="H249" s="8">
        <v>273</v>
      </c>
      <c r="I249" s="8">
        <v>130</v>
      </c>
      <c r="J249" s="8">
        <v>24</v>
      </c>
      <c r="K249" s="8">
        <v>391</v>
      </c>
      <c r="L249" s="8">
        <v>949</v>
      </c>
      <c r="M249" s="8">
        <v>550</v>
      </c>
      <c r="N249" s="8">
        <v>778</v>
      </c>
      <c r="O249" s="8">
        <v>665</v>
      </c>
      <c r="P249" s="8">
        <v>171</v>
      </c>
      <c r="Q249" s="8">
        <v>316</v>
      </c>
      <c r="R249" s="8">
        <v>716</v>
      </c>
      <c r="S249" s="8">
        <v>859</v>
      </c>
      <c r="T249" s="8">
        <v>361</v>
      </c>
      <c r="U249" s="8">
        <v>250</v>
      </c>
      <c r="V249" s="8">
        <v>470</v>
      </c>
      <c r="W249" s="8">
        <v>69</v>
      </c>
      <c r="X249" s="8">
        <v>631</v>
      </c>
      <c r="Y249" s="8">
        <v>1000</v>
      </c>
      <c r="Z249" s="8">
        <v>882</v>
      </c>
      <c r="AA249" s="8">
        <v>737</v>
      </c>
      <c r="AB249" s="8">
        <v>211</v>
      </c>
      <c r="AC249" s="8">
        <v>324</v>
      </c>
      <c r="AD249" s="8">
        <v>112</v>
      </c>
      <c r="AE249" s="14">
        <v>511</v>
      </c>
      <c r="AF249" s="97">
        <v>973</v>
      </c>
      <c r="AG249" s="9">
        <v>606</v>
      </c>
      <c r="AH249" s="5">
        <f t="shared" si="66"/>
        <v>16400</v>
      </c>
      <c r="AI249" s="5">
        <f t="shared" si="67"/>
        <v>11201200</v>
      </c>
      <c r="AJ249" s="2">
        <f t="shared" si="65"/>
        <v>8606720000</v>
      </c>
      <c r="AL249" s="126" t="s">
        <v>703</v>
      </c>
      <c r="AM249" s="127" t="s">
        <v>796</v>
      </c>
      <c r="AN249" s="127" t="s">
        <v>639</v>
      </c>
      <c r="AO249" s="128" t="s">
        <v>1135</v>
      </c>
      <c r="AP249" s="127" t="s">
        <v>576</v>
      </c>
      <c r="AQ249" s="127" t="s">
        <v>922</v>
      </c>
      <c r="AR249" s="127" t="s">
        <v>514</v>
      </c>
      <c r="AS249" s="127" t="s">
        <v>983</v>
      </c>
      <c r="AT249" s="127" t="s">
        <v>217</v>
      </c>
      <c r="AU249" s="127" t="s">
        <v>312</v>
      </c>
      <c r="AV249" s="128" t="s">
        <v>156</v>
      </c>
      <c r="AW249" s="127" t="s">
        <v>375</v>
      </c>
      <c r="AX249" s="127" t="s">
        <v>95</v>
      </c>
      <c r="AY249" s="127" t="s">
        <v>439</v>
      </c>
      <c r="AZ249" s="127" t="s">
        <v>31</v>
      </c>
      <c r="BA249" s="127" t="s">
        <v>501</v>
      </c>
      <c r="BB249" s="127" t="s">
        <v>820</v>
      </c>
      <c r="BC249" s="128" t="s">
        <v>379</v>
      </c>
      <c r="BD249" s="127" t="s">
        <v>882</v>
      </c>
      <c r="BE249" s="127" t="s">
        <v>663</v>
      </c>
      <c r="BF249" s="127" t="s">
        <v>945</v>
      </c>
      <c r="BG249" s="127" t="s">
        <v>600</v>
      </c>
      <c r="BH249" s="127" t="s">
        <v>1007</v>
      </c>
      <c r="BI249" s="128" t="s">
        <v>537</v>
      </c>
      <c r="BJ249" s="128" t="s">
        <v>304</v>
      </c>
      <c r="BK249" s="127" t="s">
        <v>210</v>
      </c>
      <c r="BL249" s="127" t="s">
        <v>367</v>
      </c>
      <c r="BM249" s="127" t="s">
        <v>148</v>
      </c>
      <c r="BN249" s="127" t="s">
        <v>431</v>
      </c>
      <c r="BO249" s="127" t="s">
        <v>87</v>
      </c>
      <c r="BP249" s="128" t="s">
        <v>493</v>
      </c>
      <c r="BQ249" s="129" t="s">
        <v>23</v>
      </c>
      <c r="BS249" s="42"/>
      <c r="BT249" s="50" t="s">
        <v>97</v>
      </c>
      <c r="BU249" s="51" t="s">
        <v>1014</v>
      </c>
      <c r="BV249" s="52">
        <f>K3+(240*K5)</f>
        <v>241</v>
      </c>
      <c r="BW249" s="42"/>
    </row>
    <row r="250" spans="1:75" ht="13.5" thickBot="1" x14ac:dyDescent="0.25">
      <c r="A250" s="1">
        <v>32</v>
      </c>
      <c r="B250" s="81">
        <v>9</v>
      </c>
      <c r="C250" s="10">
        <v>410</v>
      </c>
      <c r="D250" s="10">
        <v>940</v>
      </c>
      <c r="E250" s="10">
        <v>571</v>
      </c>
      <c r="F250" s="10">
        <v>791</v>
      </c>
      <c r="G250" s="10">
        <v>648</v>
      </c>
      <c r="H250" s="10">
        <v>182</v>
      </c>
      <c r="I250" s="10">
        <v>293</v>
      </c>
      <c r="J250" s="10">
        <v>435</v>
      </c>
      <c r="K250" s="10">
        <v>36</v>
      </c>
      <c r="L250" s="10">
        <v>530</v>
      </c>
      <c r="M250" s="10">
        <v>897</v>
      </c>
      <c r="N250" s="10">
        <v>685</v>
      </c>
      <c r="O250" s="10">
        <v>830</v>
      </c>
      <c r="P250" s="10">
        <v>272</v>
      </c>
      <c r="Q250" s="10">
        <v>159</v>
      </c>
      <c r="R250" s="10">
        <v>879</v>
      </c>
      <c r="S250" s="10">
        <v>768</v>
      </c>
      <c r="T250" s="10">
        <v>206</v>
      </c>
      <c r="U250" s="10">
        <v>349</v>
      </c>
      <c r="V250" s="10">
        <v>113</v>
      </c>
      <c r="W250" s="10">
        <v>482</v>
      </c>
      <c r="X250" s="10">
        <v>980</v>
      </c>
      <c r="Y250" s="10">
        <v>579</v>
      </c>
      <c r="Z250" s="10">
        <v>725</v>
      </c>
      <c r="AA250" s="10">
        <v>838</v>
      </c>
      <c r="AB250" s="10">
        <v>376</v>
      </c>
      <c r="AC250" s="10">
        <v>231</v>
      </c>
      <c r="AD250" s="27">
        <v>459</v>
      </c>
      <c r="AE250" s="10">
        <v>92</v>
      </c>
      <c r="AF250" s="10">
        <v>618</v>
      </c>
      <c r="AG250" s="120">
        <v>1017</v>
      </c>
      <c r="AH250" s="5">
        <f t="shared" si="66"/>
        <v>16400</v>
      </c>
      <c r="AI250" s="5">
        <f t="shared" si="67"/>
        <v>11201200</v>
      </c>
      <c r="AJ250" s="2">
        <f t="shared" si="65"/>
        <v>8606720000</v>
      </c>
      <c r="AL250" s="132" t="s">
        <v>713</v>
      </c>
      <c r="AM250" s="133" t="s">
        <v>807</v>
      </c>
      <c r="AN250" s="134" t="s">
        <v>650</v>
      </c>
      <c r="AO250" s="133" t="s">
        <v>470</v>
      </c>
      <c r="AP250" s="133" t="s">
        <v>587</v>
      </c>
      <c r="AQ250" s="133" t="s">
        <v>933</v>
      </c>
      <c r="AR250" s="133" t="s">
        <v>525</v>
      </c>
      <c r="AS250" s="133" t="s">
        <v>994</v>
      </c>
      <c r="AT250" s="133" t="s">
        <v>222</v>
      </c>
      <c r="AU250" s="133" t="s">
        <v>317</v>
      </c>
      <c r="AV250" s="133" t="s">
        <v>160</v>
      </c>
      <c r="AW250" s="134" t="s">
        <v>1115</v>
      </c>
      <c r="AX250" s="133" t="s">
        <v>100</v>
      </c>
      <c r="AY250" s="133" t="s">
        <v>444</v>
      </c>
      <c r="AZ250" s="133" t="s">
        <v>36</v>
      </c>
      <c r="BA250" s="133" t="s">
        <v>506</v>
      </c>
      <c r="BB250" s="134" t="s">
        <v>815</v>
      </c>
      <c r="BC250" s="133" t="s">
        <v>721</v>
      </c>
      <c r="BD250" s="133" t="s">
        <v>877</v>
      </c>
      <c r="BE250" s="133" t="s">
        <v>658</v>
      </c>
      <c r="BF250" s="133" t="s">
        <v>940</v>
      </c>
      <c r="BG250" s="133" t="s">
        <v>595</v>
      </c>
      <c r="BH250" s="134" t="s">
        <v>1002</v>
      </c>
      <c r="BI250" s="133" t="s">
        <v>2</v>
      </c>
      <c r="BJ250" s="133" t="s">
        <v>293</v>
      </c>
      <c r="BK250" s="134" t="s">
        <v>199</v>
      </c>
      <c r="BL250" s="133" t="s">
        <v>357</v>
      </c>
      <c r="BM250" s="133" t="s">
        <v>138</v>
      </c>
      <c r="BN250" s="133" t="s">
        <v>420</v>
      </c>
      <c r="BO250" s="133" t="s">
        <v>76</v>
      </c>
      <c r="BP250" s="133" t="s">
        <v>482</v>
      </c>
      <c r="BQ250" s="135" t="s">
        <v>13</v>
      </c>
      <c r="BS250" s="42"/>
      <c r="BT250" s="50" t="s">
        <v>153</v>
      </c>
      <c r="BU250" s="51" t="s">
        <v>1014</v>
      </c>
      <c r="BV250" s="52">
        <f>K3+(241*K5)</f>
        <v>242</v>
      </c>
      <c r="BW250" s="42"/>
    </row>
    <row r="251" spans="1:75" x14ac:dyDescent="0.2">
      <c r="A251" s="3" t="s">
        <v>0</v>
      </c>
      <c r="B251" s="5">
        <f>SUM(B219:B250)</f>
        <v>16400</v>
      </c>
      <c r="C251" s="5">
        <f t="shared" ref="C251" si="68">SUM(C219:C250)</f>
        <v>16400</v>
      </c>
      <c r="D251" s="5">
        <f t="shared" ref="D251" si="69">SUM(D219:D250)</f>
        <v>16400</v>
      </c>
      <c r="E251" s="5">
        <f t="shared" ref="E251" si="70">SUM(E219:E250)</f>
        <v>16400</v>
      </c>
      <c r="F251" s="5">
        <f t="shared" ref="F251" si="71">SUM(F219:F250)</f>
        <v>16400</v>
      </c>
      <c r="G251" s="5">
        <f t="shared" ref="G251" si="72">SUM(G219:G250)</f>
        <v>16400</v>
      </c>
      <c r="H251" s="5">
        <f t="shared" ref="H251" si="73">SUM(H219:H250)</f>
        <v>16400</v>
      </c>
      <c r="I251" s="5">
        <f t="shared" ref="I251" si="74">SUM(I219:I250)</f>
        <v>16400</v>
      </c>
      <c r="J251" s="5">
        <f t="shared" ref="J251" si="75">SUM(J219:J250)</f>
        <v>16400</v>
      </c>
      <c r="K251" s="5">
        <f t="shared" ref="K251" si="76">SUM(K219:K250)</f>
        <v>16400</v>
      </c>
      <c r="L251" s="5">
        <f t="shared" ref="L251" si="77">SUM(L219:L250)</f>
        <v>16400</v>
      </c>
      <c r="M251" s="5">
        <f t="shared" ref="M251" si="78">SUM(M219:M250)</f>
        <v>16400</v>
      </c>
      <c r="N251" s="5">
        <f t="shared" ref="N251" si="79">SUM(N219:N250)</f>
        <v>16400</v>
      </c>
      <c r="O251" s="5">
        <f t="shared" ref="O251" si="80">SUM(O219:O250)</f>
        <v>16400</v>
      </c>
      <c r="P251" s="5">
        <f t="shared" ref="P251" si="81">SUM(P219:P250)</f>
        <v>16400</v>
      </c>
      <c r="Q251" s="5">
        <f t="shared" ref="Q251" si="82">SUM(Q219:Q250)</f>
        <v>16400</v>
      </c>
      <c r="R251" s="5">
        <f t="shared" ref="R251" si="83">SUM(R219:R250)</f>
        <v>16400</v>
      </c>
      <c r="S251" s="5">
        <f t="shared" ref="S251" si="84">SUM(S219:S250)</f>
        <v>16400</v>
      </c>
      <c r="T251" s="5">
        <f t="shared" ref="T251" si="85">SUM(T219:T250)</f>
        <v>16400</v>
      </c>
      <c r="U251" s="5">
        <f t="shared" ref="U251" si="86">SUM(U219:U250)</f>
        <v>16400</v>
      </c>
      <c r="V251" s="5">
        <f t="shared" ref="V251" si="87">SUM(V219:V250)</f>
        <v>16400</v>
      </c>
      <c r="W251" s="5">
        <f t="shared" ref="W251" si="88">SUM(W219:W250)</f>
        <v>16400</v>
      </c>
      <c r="X251" s="5">
        <f t="shared" ref="X251" si="89">SUM(X219:X250)</f>
        <v>16400</v>
      </c>
      <c r="Y251" s="5">
        <f t="shared" ref="Y251" si="90">SUM(Y219:Y250)</f>
        <v>16400</v>
      </c>
      <c r="Z251" s="5">
        <f t="shared" ref="Z251" si="91">SUM(Z219:Z250)</f>
        <v>16400</v>
      </c>
      <c r="AA251" s="5">
        <f t="shared" ref="AA251" si="92">SUM(AA219:AA250)</f>
        <v>16400</v>
      </c>
      <c r="AB251" s="5">
        <f t="shared" ref="AB251" si="93">SUM(AB219:AB250)</f>
        <v>16400</v>
      </c>
      <c r="AC251" s="5">
        <f t="shared" ref="AC251" si="94">SUM(AC219:AC250)</f>
        <v>16400</v>
      </c>
      <c r="AD251" s="5">
        <f t="shared" ref="AD251" si="95">SUM(AD219:AD250)</f>
        <v>16400</v>
      </c>
      <c r="AE251" s="5">
        <f t="shared" ref="AE251" si="96">SUM(AE219:AE250)</f>
        <v>16400</v>
      </c>
      <c r="AF251" s="5">
        <f t="shared" ref="AF251" si="97">SUM(AF219:AF250)</f>
        <v>16400</v>
      </c>
      <c r="AG251" s="5">
        <f t="shared" ref="AG251" si="98">SUM(AG219:AG250)</f>
        <v>16400</v>
      </c>
      <c r="AH251" s="5"/>
      <c r="AI251" s="5"/>
      <c r="BS251" s="42"/>
      <c r="BT251" s="50" t="s">
        <v>300</v>
      </c>
      <c r="BU251" s="51" t="s">
        <v>1014</v>
      </c>
      <c r="BV251" s="52">
        <f>K3+(242*K5)</f>
        <v>243</v>
      </c>
      <c r="BW251" s="42"/>
    </row>
    <row r="252" spans="1:75" x14ac:dyDescent="0.2">
      <c r="A252" s="3" t="s">
        <v>1</v>
      </c>
      <c r="B252" s="5">
        <f>SUMSQ(B219:B250)</f>
        <v>11201200</v>
      </c>
      <c r="C252" s="5">
        <f t="shared" ref="C252:AG252" si="99">SUMSQ(C219:C250)</f>
        <v>11201200</v>
      </c>
      <c r="D252" s="5">
        <f t="shared" si="99"/>
        <v>11201200</v>
      </c>
      <c r="E252" s="5">
        <f t="shared" si="99"/>
        <v>11201200</v>
      </c>
      <c r="F252" s="5">
        <f t="shared" si="99"/>
        <v>11201200</v>
      </c>
      <c r="G252" s="5">
        <f t="shared" si="99"/>
        <v>11201200</v>
      </c>
      <c r="H252" s="5">
        <f t="shared" si="99"/>
        <v>11201200</v>
      </c>
      <c r="I252" s="5">
        <f t="shared" si="99"/>
        <v>11201200</v>
      </c>
      <c r="J252" s="5">
        <f t="shared" si="99"/>
        <v>11201200</v>
      </c>
      <c r="K252" s="5">
        <f t="shared" si="99"/>
        <v>11201200</v>
      </c>
      <c r="L252" s="5">
        <f t="shared" si="99"/>
        <v>11201200</v>
      </c>
      <c r="M252" s="5">
        <f t="shared" si="99"/>
        <v>11201200</v>
      </c>
      <c r="N252" s="5">
        <f t="shared" si="99"/>
        <v>11201200</v>
      </c>
      <c r="O252" s="5">
        <f t="shared" si="99"/>
        <v>11201200</v>
      </c>
      <c r="P252" s="5">
        <f t="shared" si="99"/>
        <v>11201200</v>
      </c>
      <c r="Q252" s="5">
        <f t="shared" si="99"/>
        <v>11201200</v>
      </c>
      <c r="R252" s="5">
        <f t="shared" si="99"/>
        <v>11201200</v>
      </c>
      <c r="S252" s="5">
        <f t="shared" si="99"/>
        <v>11201200</v>
      </c>
      <c r="T252" s="5">
        <f t="shared" si="99"/>
        <v>11201200</v>
      </c>
      <c r="U252" s="5">
        <f t="shared" si="99"/>
        <v>11201200</v>
      </c>
      <c r="V252" s="5">
        <f t="shared" si="99"/>
        <v>11201200</v>
      </c>
      <c r="W252" s="5">
        <f t="shared" si="99"/>
        <v>11201200</v>
      </c>
      <c r="X252" s="5">
        <f t="shared" si="99"/>
        <v>11201200</v>
      </c>
      <c r="Y252" s="5">
        <f t="shared" si="99"/>
        <v>11201200</v>
      </c>
      <c r="Z252" s="5">
        <f t="shared" si="99"/>
        <v>11201200</v>
      </c>
      <c r="AA252" s="5">
        <f t="shared" si="99"/>
        <v>11201200</v>
      </c>
      <c r="AB252" s="5">
        <f t="shared" si="99"/>
        <v>11201200</v>
      </c>
      <c r="AC252" s="5">
        <f t="shared" si="99"/>
        <v>11201200</v>
      </c>
      <c r="AD252" s="5">
        <f t="shared" si="99"/>
        <v>11201200</v>
      </c>
      <c r="AE252" s="5">
        <f t="shared" si="99"/>
        <v>11201200</v>
      </c>
      <c r="AF252" s="5">
        <f t="shared" si="99"/>
        <v>11201200</v>
      </c>
      <c r="AG252" s="5">
        <f t="shared" si="99"/>
        <v>11201200</v>
      </c>
      <c r="AH252" s="5"/>
      <c r="AI252" s="5"/>
      <c r="BS252" s="42"/>
      <c r="BT252" s="50" t="s">
        <v>492</v>
      </c>
      <c r="BU252" s="51" t="s">
        <v>1014</v>
      </c>
      <c r="BV252" s="52">
        <f>K3+(243*K5)</f>
        <v>244</v>
      </c>
      <c r="BW252" s="42"/>
    </row>
    <row r="253" spans="1:75" x14ac:dyDescent="0.2">
      <c r="A253" s="3"/>
      <c r="AH253" s="5"/>
      <c r="AI253" s="5"/>
      <c r="AK253" s="79" t="s">
        <v>1148</v>
      </c>
      <c r="AL253" s="137" t="s">
        <v>1098</v>
      </c>
      <c r="AM253" s="137" t="s">
        <v>1159</v>
      </c>
      <c r="AN253" s="137" t="s">
        <v>1160</v>
      </c>
      <c r="AO253" s="137" t="s">
        <v>1161</v>
      </c>
      <c r="AP253" s="137" t="s">
        <v>1102</v>
      </c>
      <c r="AQ253" s="137" t="s">
        <v>1162</v>
      </c>
      <c r="AR253" s="137" t="s">
        <v>1163</v>
      </c>
      <c r="AS253" s="137" t="s">
        <v>1164</v>
      </c>
      <c r="AT253" s="137" t="s">
        <v>1104</v>
      </c>
      <c r="AU253" s="137" t="s">
        <v>1165</v>
      </c>
      <c r="AV253" s="137" t="s">
        <v>1107</v>
      </c>
      <c r="AW253" s="137" t="s">
        <v>1105</v>
      </c>
      <c r="AX253" s="137" t="s">
        <v>1100</v>
      </c>
      <c r="AY253" s="137" t="s">
        <v>1166</v>
      </c>
      <c r="AZ253" s="137" t="s">
        <v>1167</v>
      </c>
      <c r="BA253" s="137" t="s">
        <v>1168</v>
      </c>
      <c r="BB253" s="137" t="s">
        <v>1169</v>
      </c>
      <c r="BC253" s="137" t="s">
        <v>1170</v>
      </c>
      <c r="BD253" s="137" t="s">
        <v>1171</v>
      </c>
      <c r="BE253" s="137" t="s">
        <v>1172</v>
      </c>
      <c r="BF253" s="137" t="s">
        <v>1173</v>
      </c>
      <c r="BG253" s="137" t="s">
        <v>1174</v>
      </c>
      <c r="BH253" s="137" t="s">
        <v>1175</v>
      </c>
      <c r="BI253" s="137" t="s">
        <v>1176</v>
      </c>
      <c r="BJ253" s="137" t="s">
        <v>1177</v>
      </c>
      <c r="BK253" s="137" t="s">
        <v>1178</v>
      </c>
      <c r="BL253" s="128" t="s">
        <v>1101</v>
      </c>
      <c r="BM253" s="128" t="s">
        <v>1099</v>
      </c>
      <c r="BN253" s="138" t="s">
        <v>1117</v>
      </c>
      <c r="BO253" s="121" t="s">
        <v>1106</v>
      </c>
      <c r="BP253" s="121" t="s">
        <v>1108</v>
      </c>
      <c r="BQ253" s="121" t="s">
        <v>1103</v>
      </c>
      <c r="BS253" s="42"/>
      <c r="BT253" s="50" t="s">
        <v>553</v>
      </c>
      <c r="BU253" s="51" t="s">
        <v>1014</v>
      </c>
      <c r="BV253" s="52">
        <f>K3+(244*K5)</f>
        <v>245</v>
      </c>
      <c r="BW253" s="42"/>
    </row>
    <row r="254" spans="1:75" x14ac:dyDescent="0.2">
      <c r="A254" s="3" t="s">
        <v>3</v>
      </c>
      <c r="B254" s="2">
        <f>B219</f>
        <v>8</v>
      </c>
      <c r="C254" s="2">
        <f>C220</f>
        <v>52</v>
      </c>
      <c r="D254" s="2">
        <f>D221</f>
        <v>94</v>
      </c>
      <c r="E254" s="2">
        <f>E222</f>
        <v>106</v>
      </c>
      <c r="F254" s="2">
        <f>F223</f>
        <v>155</v>
      </c>
      <c r="G254" s="2">
        <f>G224</f>
        <v>175</v>
      </c>
      <c r="H254" s="2">
        <f>H225</f>
        <v>193</v>
      </c>
      <c r="I254" s="2">
        <f>I226</f>
        <v>245</v>
      </c>
      <c r="J254" s="2">
        <f>J227</f>
        <v>265</v>
      </c>
      <c r="K254" s="2">
        <f>K228</f>
        <v>317</v>
      </c>
      <c r="L254" s="2">
        <f>L229</f>
        <v>339</v>
      </c>
      <c r="M254" s="2">
        <f>M230</f>
        <v>359</v>
      </c>
      <c r="N254" s="2">
        <f>N231</f>
        <v>406</v>
      </c>
      <c r="O254" s="2">
        <f>O232</f>
        <v>418</v>
      </c>
      <c r="P254" s="2">
        <f>P233</f>
        <v>464</v>
      </c>
      <c r="Q254" s="2">
        <f>Q234</f>
        <v>508</v>
      </c>
      <c r="R254" s="2">
        <f>R235</f>
        <v>517</v>
      </c>
      <c r="S254" s="2">
        <f>S236</f>
        <v>561</v>
      </c>
      <c r="T254" s="2">
        <f>T237</f>
        <v>607</v>
      </c>
      <c r="U254" s="2">
        <f>U238</f>
        <v>619</v>
      </c>
      <c r="V254" s="2">
        <f>V239</f>
        <v>666</v>
      </c>
      <c r="W254" s="2">
        <f>W240</f>
        <v>686</v>
      </c>
      <c r="X254" s="2">
        <f>X241</f>
        <v>708</v>
      </c>
      <c r="Y254" s="2">
        <f>Y242</f>
        <v>760</v>
      </c>
      <c r="Z254" s="2">
        <f>Z243</f>
        <v>780</v>
      </c>
      <c r="AA254" s="2">
        <f>AA244</f>
        <v>832</v>
      </c>
      <c r="AB254" s="2">
        <f>AB245</f>
        <v>850</v>
      </c>
      <c r="AC254" s="2">
        <f>AC246</f>
        <v>870</v>
      </c>
      <c r="AD254" s="2">
        <f>AD247</f>
        <v>919</v>
      </c>
      <c r="AE254" s="2">
        <f>AE248</f>
        <v>931</v>
      </c>
      <c r="AF254" s="2">
        <f>AF249</f>
        <v>973</v>
      </c>
      <c r="AG254" s="2">
        <f>AG250</f>
        <v>1017</v>
      </c>
      <c r="AH254" s="5">
        <f t="shared" ref="AH254:AH257" si="100">SUM(B254:AG254)</f>
        <v>16400</v>
      </c>
      <c r="AI254" s="5">
        <f t="shared" ref="AI254:AI257" si="101">SUMSQ(B254:AG254)</f>
        <v>11201200</v>
      </c>
      <c r="AJ254" s="2">
        <f t="shared" ref="AJ254:AJ292" si="102">B254^3+C254^3+D254^3+E254^3+F254^3+G254^3+H254^3+I254^3+J254^3+K254^3+L254^3+M254^3+N254^3+O254^3+P254^3+Q254^3+R254^3+S254^3+T254^3+U254^3+V254^3+W254^3+X254^3+Y254^3+Z254^3+AA254^3+AB254^3+AC254^3+AD254^3+AE254^3+AF254^3+AG254^3</f>
        <v>8606720000</v>
      </c>
      <c r="AK254" s="79" t="s">
        <v>1149</v>
      </c>
      <c r="AL254" s="137" t="s">
        <v>1098</v>
      </c>
      <c r="AM254" s="137" t="s">
        <v>1159</v>
      </c>
      <c r="AN254" s="137" t="s">
        <v>1160</v>
      </c>
      <c r="AO254" s="137" t="s">
        <v>1161</v>
      </c>
      <c r="AP254" s="137" t="s">
        <v>1102</v>
      </c>
      <c r="AQ254" s="137" t="s">
        <v>1162</v>
      </c>
      <c r="AR254" s="137" t="s">
        <v>1163</v>
      </c>
      <c r="AS254" s="137" t="s">
        <v>1164</v>
      </c>
      <c r="AT254" s="137" t="s">
        <v>1104</v>
      </c>
      <c r="AU254" s="137" t="s">
        <v>1165</v>
      </c>
      <c r="AV254" s="137" t="s">
        <v>1107</v>
      </c>
      <c r="AW254" s="137" t="s">
        <v>1105</v>
      </c>
      <c r="AX254" s="137" t="s">
        <v>1100</v>
      </c>
      <c r="AY254" s="137" t="s">
        <v>1166</v>
      </c>
      <c r="AZ254" s="137" t="s">
        <v>1167</v>
      </c>
      <c r="BA254" s="137" t="s">
        <v>1168</v>
      </c>
      <c r="BB254" s="137" t="s">
        <v>1169</v>
      </c>
      <c r="BC254" s="137" t="s">
        <v>1170</v>
      </c>
      <c r="BD254" s="137" t="s">
        <v>1171</v>
      </c>
      <c r="BE254" s="137" t="s">
        <v>1172</v>
      </c>
      <c r="BF254" s="137" t="s">
        <v>1173</v>
      </c>
      <c r="BG254" s="137" t="s">
        <v>1174</v>
      </c>
      <c r="BH254" s="137" t="s">
        <v>1175</v>
      </c>
      <c r="BI254" s="137" t="s">
        <v>1176</v>
      </c>
      <c r="BJ254" s="137" t="s">
        <v>1177</v>
      </c>
      <c r="BK254" s="137" t="s">
        <v>1178</v>
      </c>
      <c r="BL254" s="128" t="s">
        <v>1101</v>
      </c>
      <c r="BM254" s="128" t="s">
        <v>1099</v>
      </c>
      <c r="BN254" s="138" t="s">
        <v>1117</v>
      </c>
      <c r="BO254" s="121" t="s">
        <v>1106</v>
      </c>
      <c r="BP254" s="121" t="s">
        <v>1108</v>
      </c>
      <c r="BQ254" s="121" t="s">
        <v>1103</v>
      </c>
      <c r="BS254" s="42"/>
      <c r="BT254" s="50" t="s">
        <v>745</v>
      </c>
      <c r="BU254" s="51" t="s">
        <v>1014</v>
      </c>
      <c r="BV254" s="52">
        <f>K3+(245*K5)</f>
        <v>246</v>
      </c>
      <c r="BW254" s="42"/>
    </row>
    <row r="255" spans="1:75" x14ac:dyDescent="0.2">
      <c r="A255" s="3" t="s">
        <v>4</v>
      </c>
      <c r="B255" s="2">
        <f>B250</f>
        <v>9</v>
      </c>
      <c r="C255" s="2">
        <f>C249</f>
        <v>61</v>
      </c>
      <c r="D255" s="2">
        <f>D248</f>
        <v>83</v>
      </c>
      <c r="E255" s="2">
        <f>E247</f>
        <v>103</v>
      </c>
      <c r="F255" s="2">
        <f>F246</f>
        <v>150</v>
      </c>
      <c r="G255" s="2">
        <f>G245</f>
        <v>162</v>
      </c>
      <c r="H255" s="2">
        <f>H244</f>
        <v>208</v>
      </c>
      <c r="I255" s="2">
        <f>I243</f>
        <v>252</v>
      </c>
      <c r="J255" s="2">
        <f>J242</f>
        <v>264</v>
      </c>
      <c r="K255" s="2">
        <f>K241</f>
        <v>308</v>
      </c>
      <c r="L255" s="2">
        <f>L240</f>
        <v>350</v>
      </c>
      <c r="M255" s="2">
        <f>M239</f>
        <v>362</v>
      </c>
      <c r="N255" s="2">
        <f>N238</f>
        <v>411</v>
      </c>
      <c r="O255" s="2">
        <f>O237</f>
        <v>431</v>
      </c>
      <c r="P255" s="2">
        <f>P236</f>
        <v>449</v>
      </c>
      <c r="Q255" s="2">
        <f>Q235</f>
        <v>501</v>
      </c>
      <c r="R255" s="2">
        <f>R234</f>
        <v>524</v>
      </c>
      <c r="S255" s="2">
        <f>S233</f>
        <v>576</v>
      </c>
      <c r="T255" s="2">
        <f>T232</f>
        <v>594</v>
      </c>
      <c r="U255" s="2">
        <f>U231</f>
        <v>614</v>
      </c>
      <c r="V255" s="2">
        <f>V230</f>
        <v>663</v>
      </c>
      <c r="W255" s="2">
        <f>W229</f>
        <v>675</v>
      </c>
      <c r="X255" s="2">
        <f>X228</f>
        <v>717</v>
      </c>
      <c r="Y255" s="2">
        <f>Y227</f>
        <v>761</v>
      </c>
      <c r="Z255" s="2">
        <f>Z226</f>
        <v>773</v>
      </c>
      <c r="AA255" s="2">
        <f>AA225</f>
        <v>817</v>
      </c>
      <c r="AB255" s="2">
        <f>AB224</f>
        <v>863</v>
      </c>
      <c r="AC255" s="2">
        <f>AC223</f>
        <v>875</v>
      </c>
      <c r="AD255" s="2">
        <f>AD222</f>
        <v>922</v>
      </c>
      <c r="AE255" s="2">
        <f>AE221</f>
        <v>942</v>
      </c>
      <c r="AF255" s="2">
        <f>AF220</f>
        <v>964</v>
      </c>
      <c r="AG255" s="2">
        <f>AG219</f>
        <v>1016</v>
      </c>
      <c r="AH255" s="5">
        <f t="shared" si="100"/>
        <v>16400</v>
      </c>
      <c r="AI255" s="5">
        <f t="shared" si="101"/>
        <v>11201200</v>
      </c>
      <c r="AJ255" s="2">
        <f t="shared" si="102"/>
        <v>8606720000</v>
      </c>
      <c r="AN255" s="91"/>
      <c r="AO255" s="91"/>
      <c r="AP255" s="91"/>
      <c r="BS255" s="42"/>
      <c r="BT255" s="50" t="s">
        <v>847</v>
      </c>
      <c r="BU255" s="51" t="s">
        <v>1014</v>
      </c>
      <c r="BV255" s="52">
        <f>K3+(246*K5)</f>
        <v>247</v>
      </c>
      <c r="BW255" s="42"/>
    </row>
    <row r="256" spans="1:75" x14ac:dyDescent="0.2">
      <c r="A256" s="3" t="s">
        <v>6</v>
      </c>
      <c r="B256" s="2">
        <f>B235</f>
        <v>355</v>
      </c>
      <c r="C256" s="2">
        <f>C236</f>
        <v>343</v>
      </c>
      <c r="D256" s="2">
        <f>D237</f>
        <v>313</v>
      </c>
      <c r="E256" s="2">
        <f>E238</f>
        <v>269</v>
      </c>
      <c r="F256" s="2">
        <f>F239</f>
        <v>512</v>
      </c>
      <c r="G256" s="2">
        <f>G240</f>
        <v>460</v>
      </c>
      <c r="H256" s="2">
        <f>H241</f>
        <v>422</v>
      </c>
      <c r="I256" s="2">
        <f>I242</f>
        <v>402</v>
      </c>
      <c r="J256" s="2">
        <f>J243</f>
        <v>110</v>
      </c>
      <c r="K256" s="2">
        <f>K244</f>
        <v>90</v>
      </c>
      <c r="L256" s="2">
        <f>L245</f>
        <v>56</v>
      </c>
      <c r="M256" s="2">
        <f>M246</f>
        <v>4</v>
      </c>
      <c r="N256" s="2">
        <f>N247</f>
        <v>241</v>
      </c>
      <c r="O256" s="2">
        <f>O248</f>
        <v>197</v>
      </c>
      <c r="P256" s="2">
        <f>P249</f>
        <v>171</v>
      </c>
      <c r="Q256" s="2">
        <f>Q250</f>
        <v>159</v>
      </c>
      <c r="R256" s="2">
        <f>R219</f>
        <v>866</v>
      </c>
      <c r="S256" s="2">
        <f>S220</f>
        <v>854</v>
      </c>
      <c r="T256" s="2">
        <f>T221</f>
        <v>828</v>
      </c>
      <c r="U256" s="2">
        <f>U222</f>
        <v>784</v>
      </c>
      <c r="V256" s="2">
        <f>V223</f>
        <v>1021</v>
      </c>
      <c r="W256" s="2">
        <f>W224</f>
        <v>969</v>
      </c>
      <c r="X256" s="2">
        <f>X225</f>
        <v>935</v>
      </c>
      <c r="Y256" s="2">
        <f>Y226</f>
        <v>915</v>
      </c>
      <c r="Z256" s="2">
        <f>Z227</f>
        <v>623</v>
      </c>
      <c r="AA256" s="2">
        <f>AA228</f>
        <v>603</v>
      </c>
      <c r="AB256" s="2">
        <f>AB229</f>
        <v>565</v>
      </c>
      <c r="AC256" s="2">
        <f>AC230</f>
        <v>513</v>
      </c>
      <c r="AD256" s="2">
        <f>AD231</f>
        <v>756</v>
      </c>
      <c r="AE256" s="2">
        <f>AE232</f>
        <v>712</v>
      </c>
      <c r="AF256" s="2">
        <f>AF233</f>
        <v>682</v>
      </c>
      <c r="AG256" s="2">
        <f>AG234</f>
        <v>670</v>
      </c>
      <c r="AH256" s="5">
        <f t="shared" si="100"/>
        <v>16400</v>
      </c>
      <c r="AI256" s="5">
        <f t="shared" si="101"/>
        <v>11201200</v>
      </c>
      <c r="AJ256" s="2">
        <f t="shared" si="102"/>
        <v>8606720000</v>
      </c>
      <c r="AL256" s="92"/>
      <c r="AM256" s="92"/>
      <c r="AN256" s="92"/>
      <c r="AO256" s="92"/>
      <c r="AP256" s="92"/>
      <c r="AQ256" s="92"/>
      <c r="AR256" s="92"/>
      <c r="AS256" s="92"/>
      <c r="BJ256" s="92"/>
      <c r="BK256" s="92"/>
      <c r="BL256" s="92"/>
      <c r="BM256" s="92"/>
      <c r="BN256" s="92"/>
      <c r="BO256" s="92"/>
      <c r="BP256" s="92"/>
      <c r="BQ256" s="92"/>
      <c r="BS256" s="42"/>
      <c r="BT256" s="50" t="s">
        <v>904</v>
      </c>
      <c r="BU256" s="51" t="s">
        <v>1014</v>
      </c>
      <c r="BV256" s="52">
        <f>K3+(247*K5)</f>
        <v>248</v>
      </c>
      <c r="BW256" s="42"/>
    </row>
    <row r="257" spans="1:75" x14ac:dyDescent="0.2">
      <c r="A257" s="3" t="s">
        <v>7</v>
      </c>
      <c r="B257" s="2">
        <f>B234</f>
        <v>366</v>
      </c>
      <c r="C257" s="2">
        <f>C233</f>
        <v>346</v>
      </c>
      <c r="D257" s="2">
        <f>D232</f>
        <v>312</v>
      </c>
      <c r="E257" s="2">
        <f>E231</f>
        <v>260</v>
      </c>
      <c r="F257" s="2">
        <f>F230</f>
        <v>497</v>
      </c>
      <c r="G257" s="2">
        <f>G229</f>
        <v>453</v>
      </c>
      <c r="H257" s="2">
        <f>H228</f>
        <v>427</v>
      </c>
      <c r="I257" s="2">
        <f>I227</f>
        <v>415</v>
      </c>
      <c r="J257" s="2">
        <f>J226</f>
        <v>99</v>
      </c>
      <c r="K257" s="2">
        <f>K225</f>
        <v>87</v>
      </c>
      <c r="L257" s="2">
        <f>L224</f>
        <v>57</v>
      </c>
      <c r="M257" s="2">
        <f>M223</f>
        <v>13</v>
      </c>
      <c r="N257" s="2">
        <f>N222</f>
        <v>256</v>
      </c>
      <c r="O257" s="2">
        <f>O221</f>
        <v>204</v>
      </c>
      <c r="P257" s="2">
        <f>P220</f>
        <v>166</v>
      </c>
      <c r="Q257" s="2">
        <f>Q219</f>
        <v>146</v>
      </c>
      <c r="R257" s="2">
        <f>R250</f>
        <v>879</v>
      </c>
      <c r="S257" s="2">
        <f>S249</f>
        <v>859</v>
      </c>
      <c r="T257" s="2">
        <f>T248</f>
        <v>821</v>
      </c>
      <c r="U257" s="2">
        <f>U247</f>
        <v>769</v>
      </c>
      <c r="V257" s="2">
        <f>V246</f>
        <v>1012</v>
      </c>
      <c r="W257" s="2">
        <f>W245</f>
        <v>968</v>
      </c>
      <c r="X257" s="2">
        <f>X244</f>
        <v>938</v>
      </c>
      <c r="Y257" s="2">
        <f>Y243</f>
        <v>926</v>
      </c>
      <c r="Z257" s="2">
        <f>Z242</f>
        <v>610</v>
      </c>
      <c r="AA257" s="2">
        <f>AA241</f>
        <v>598</v>
      </c>
      <c r="AB257" s="2">
        <f>AB240</f>
        <v>572</v>
      </c>
      <c r="AC257" s="2">
        <f>AC239</f>
        <v>528</v>
      </c>
      <c r="AD257" s="2">
        <f>AD238</f>
        <v>765</v>
      </c>
      <c r="AE257" s="2">
        <f>AE237</f>
        <v>713</v>
      </c>
      <c r="AF257" s="2">
        <f>AF236</f>
        <v>679</v>
      </c>
      <c r="AG257" s="2">
        <f>AG235</f>
        <v>659</v>
      </c>
      <c r="AH257" s="5">
        <f t="shared" si="100"/>
        <v>16400</v>
      </c>
      <c r="AI257" s="5">
        <f t="shared" si="101"/>
        <v>11201200</v>
      </c>
      <c r="AJ257" s="2">
        <f t="shared" si="102"/>
        <v>8606720000</v>
      </c>
      <c r="BJ257" s="92"/>
      <c r="BK257" s="92"/>
      <c r="BL257" s="92"/>
      <c r="BM257" s="92"/>
      <c r="BN257" s="92"/>
      <c r="BO257" s="92"/>
      <c r="BP257" s="92"/>
      <c r="BQ257" s="92"/>
      <c r="BS257" s="42"/>
      <c r="BT257" s="50" t="s">
        <v>605</v>
      </c>
      <c r="BU257" s="51" t="s">
        <v>1014</v>
      </c>
      <c r="BV257" s="52">
        <f>K3+(248*K5)</f>
        <v>249</v>
      </c>
      <c r="BW257" s="42"/>
    </row>
    <row r="258" spans="1:75" x14ac:dyDescent="0.2">
      <c r="A258" s="3"/>
      <c r="BS258" s="42"/>
      <c r="BT258" s="50" t="s">
        <v>663</v>
      </c>
      <c r="BU258" s="51" t="s">
        <v>1014</v>
      </c>
      <c r="BV258" s="52">
        <f>K3+(249*K5)</f>
        <v>250</v>
      </c>
      <c r="BW258" s="42"/>
    </row>
    <row r="259" spans="1:75" x14ac:dyDescent="0.2">
      <c r="BS259" s="42"/>
      <c r="BT259" s="50" t="s">
        <v>795</v>
      </c>
      <c r="BU259" s="51" t="s">
        <v>1014</v>
      </c>
      <c r="BV259" s="52">
        <f>K3+(250*K5)</f>
        <v>251</v>
      </c>
      <c r="BW259" s="42"/>
    </row>
    <row r="260" spans="1:75" ht="13.5" thickBot="1" x14ac:dyDescent="0.25">
      <c r="A260" s="1" t="s">
        <v>5</v>
      </c>
      <c r="B260" s="1" t="s">
        <v>1184</v>
      </c>
      <c r="BA260" s="53" t="s">
        <v>1180</v>
      </c>
      <c r="BS260" s="42"/>
      <c r="BT260" s="50" t="s">
        <v>985</v>
      </c>
      <c r="BU260" s="51" t="s">
        <v>1014</v>
      </c>
      <c r="BV260" s="52">
        <f>K3+(251*K5)</f>
        <v>252</v>
      </c>
      <c r="BW260" s="42"/>
    </row>
    <row r="261" spans="1:75" x14ac:dyDescent="0.2">
      <c r="A261" s="1">
        <v>1</v>
      </c>
      <c r="B261" s="119">
        <v>21</v>
      </c>
      <c r="C261" s="6">
        <v>390</v>
      </c>
      <c r="D261" s="6">
        <v>952</v>
      </c>
      <c r="E261" s="16">
        <v>551</v>
      </c>
      <c r="F261" s="6">
        <v>779</v>
      </c>
      <c r="G261" s="6">
        <v>668</v>
      </c>
      <c r="H261" s="6">
        <v>170</v>
      </c>
      <c r="I261" s="6">
        <v>313</v>
      </c>
      <c r="J261" s="6">
        <v>431</v>
      </c>
      <c r="K261" s="6">
        <v>64</v>
      </c>
      <c r="L261" s="6">
        <v>526</v>
      </c>
      <c r="M261" s="6">
        <v>925</v>
      </c>
      <c r="N261" s="6">
        <v>689</v>
      </c>
      <c r="O261" s="6">
        <v>802</v>
      </c>
      <c r="P261" s="6">
        <v>276</v>
      </c>
      <c r="Q261" s="6">
        <v>131</v>
      </c>
      <c r="R261" s="6">
        <v>883</v>
      </c>
      <c r="S261" s="6">
        <v>740</v>
      </c>
      <c r="T261" s="6">
        <v>210</v>
      </c>
      <c r="U261" s="6">
        <v>321</v>
      </c>
      <c r="V261" s="6">
        <v>109</v>
      </c>
      <c r="W261" s="6">
        <v>510</v>
      </c>
      <c r="X261" s="6">
        <v>976</v>
      </c>
      <c r="Y261" s="6">
        <v>607</v>
      </c>
      <c r="Z261" s="6">
        <v>713</v>
      </c>
      <c r="AA261" s="6">
        <v>858</v>
      </c>
      <c r="AB261" s="6">
        <v>364</v>
      </c>
      <c r="AC261" s="6">
        <v>251</v>
      </c>
      <c r="AD261" s="6">
        <v>471</v>
      </c>
      <c r="AE261" s="6">
        <v>72</v>
      </c>
      <c r="AF261" s="6">
        <v>630</v>
      </c>
      <c r="AG261" s="80">
        <v>997</v>
      </c>
      <c r="AH261" s="5">
        <f>SUM(B261:AG261)</f>
        <v>16400</v>
      </c>
      <c r="AI261" s="5">
        <f>SUMSQ(B261:AG261)</f>
        <v>11201200</v>
      </c>
      <c r="AJ261" s="2">
        <f t="shared" si="102"/>
        <v>8606720000</v>
      </c>
      <c r="AL261" s="122" t="s">
        <v>368</v>
      </c>
      <c r="AM261" s="123" t="s">
        <v>149</v>
      </c>
      <c r="AN261" s="124" t="s">
        <v>305</v>
      </c>
      <c r="AO261" s="123" t="s">
        <v>211</v>
      </c>
      <c r="AP261" s="123" t="s">
        <v>494</v>
      </c>
      <c r="AQ261" s="123" t="s">
        <v>24</v>
      </c>
      <c r="AR261" s="123" t="s">
        <v>432</v>
      </c>
      <c r="AS261" s="123" t="s">
        <v>88</v>
      </c>
      <c r="AT261" s="123" t="s">
        <v>881</v>
      </c>
      <c r="AU261" s="123" t="s">
        <v>662</v>
      </c>
      <c r="AV261" s="123" t="s">
        <v>819</v>
      </c>
      <c r="AW261" s="124" t="s">
        <v>1129</v>
      </c>
      <c r="AX261" s="123" t="s">
        <v>1006</v>
      </c>
      <c r="AY261" s="123" t="s">
        <v>536</v>
      </c>
      <c r="AZ261" s="123" t="s">
        <v>944</v>
      </c>
      <c r="BA261" s="123" t="s">
        <v>599</v>
      </c>
      <c r="BB261" s="124" t="s">
        <v>65</v>
      </c>
      <c r="BC261" s="123" t="s">
        <v>376</v>
      </c>
      <c r="BD261" s="123" t="s">
        <v>218</v>
      </c>
      <c r="BE261" s="123" t="s">
        <v>313</v>
      </c>
      <c r="BF261" s="123" t="s">
        <v>32</v>
      </c>
      <c r="BG261" s="123" t="s">
        <v>502</v>
      </c>
      <c r="BH261" s="124" t="s">
        <v>96</v>
      </c>
      <c r="BI261" s="123" t="s">
        <v>440</v>
      </c>
      <c r="BJ261" s="123" t="s">
        <v>638</v>
      </c>
      <c r="BK261" s="124" t="s">
        <v>859</v>
      </c>
      <c r="BL261" s="123" t="s">
        <v>702</v>
      </c>
      <c r="BM261" s="123" t="s">
        <v>795</v>
      </c>
      <c r="BN261" s="123" t="s">
        <v>513</v>
      </c>
      <c r="BO261" s="123" t="s">
        <v>982</v>
      </c>
      <c r="BP261" s="123" t="s">
        <v>575</v>
      </c>
      <c r="BQ261" s="125" t="s">
        <v>1084</v>
      </c>
      <c r="BS261" s="42"/>
      <c r="BT261" s="50" t="s">
        <v>45</v>
      </c>
      <c r="BU261" s="51" t="s">
        <v>1014</v>
      </c>
      <c r="BV261" s="52">
        <f>K3+(252*K5)</f>
        <v>253</v>
      </c>
      <c r="BW261" s="42"/>
    </row>
    <row r="262" spans="1:75" x14ac:dyDescent="0.2">
      <c r="A262" s="1">
        <v>2</v>
      </c>
      <c r="B262" s="7">
        <v>434</v>
      </c>
      <c r="C262" s="97">
        <v>33</v>
      </c>
      <c r="D262" s="17">
        <v>531</v>
      </c>
      <c r="E262" s="8">
        <v>900</v>
      </c>
      <c r="F262" s="8">
        <v>688</v>
      </c>
      <c r="G262" s="8">
        <v>831</v>
      </c>
      <c r="H262" s="8">
        <v>269</v>
      </c>
      <c r="I262" s="8">
        <v>158</v>
      </c>
      <c r="J262" s="8">
        <v>12</v>
      </c>
      <c r="K262" s="8">
        <v>411</v>
      </c>
      <c r="L262" s="8">
        <v>937</v>
      </c>
      <c r="M262" s="8">
        <v>570</v>
      </c>
      <c r="N262" s="8">
        <v>790</v>
      </c>
      <c r="O262" s="8">
        <v>645</v>
      </c>
      <c r="P262" s="8">
        <v>183</v>
      </c>
      <c r="Q262" s="8">
        <v>296</v>
      </c>
      <c r="R262" s="8">
        <v>728</v>
      </c>
      <c r="S262" s="8">
        <v>839</v>
      </c>
      <c r="T262" s="8">
        <v>373</v>
      </c>
      <c r="U262" s="8">
        <v>230</v>
      </c>
      <c r="V262" s="8">
        <v>458</v>
      </c>
      <c r="W262" s="8">
        <v>89</v>
      </c>
      <c r="X262" s="8">
        <v>619</v>
      </c>
      <c r="Y262" s="8">
        <v>1020</v>
      </c>
      <c r="Z262" s="8">
        <v>878</v>
      </c>
      <c r="AA262" s="8">
        <v>765</v>
      </c>
      <c r="AB262" s="8">
        <v>207</v>
      </c>
      <c r="AC262" s="8">
        <v>352</v>
      </c>
      <c r="AD262" s="8">
        <v>116</v>
      </c>
      <c r="AE262" s="8">
        <v>483</v>
      </c>
      <c r="AF262" s="8">
        <v>977</v>
      </c>
      <c r="AG262" s="9">
        <v>578</v>
      </c>
      <c r="AH262" s="5">
        <f t="shared" ref="AH262:AH292" si="103">SUM(B262:AG262)</f>
        <v>16400</v>
      </c>
      <c r="AI262" s="5">
        <f t="shared" ref="AI262:AI292" si="104">SUMSQ(B262:AG262)</f>
        <v>11201200</v>
      </c>
      <c r="AJ262" s="2">
        <f t="shared" si="102"/>
        <v>8606720000</v>
      </c>
      <c r="AL262" s="126" t="s">
        <v>356</v>
      </c>
      <c r="AM262" s="127" t="s">
        <v>137</v>
      </c>
      <c r="AN262" s="127" t="s">
        <v>292</v>
      </c>
      <c r="AO262" s="128" t="s">
        <v>1111</v>
      </c>
      <c r="AP262" s="127" t="s">
        <v>481</v>
      </c>
      <c r="AQ262" s="127" t="s">
        <v>12</v>
      </c>
      <c r="AR262" s="127" t="s">
        <v>419</v>
      </c>
      <c r="AS262" s="127" t="s">
        <v>75</v>
      </c>
      <c r="AT262" s="127" t="s">
        <v>878</v>
      </c>
      <c r="AU262" s="127" t="s">
        <v>659</v>
      </c>
      <c r="AV262" s="128" t="s">
        <v>816</v>
      </c>
      <c r="AW262" s="127" t="s">
        <v>722</v>
      </c>
      <c r="AX262" s="127" t="s">
        <v>1003</v>
      </c>
      <c r="AY262" s="127" t="s">
        <v>533</v>
      </c>
      <c r="AZ262" s="127" t="s">
        <v>941</v>
      </c>
      <c r="BA262" s="127" t="s">
        <v>596</v>
      </c>
      <c r="BB262" s="127" t="s">
        <v>159</v>
      </c>
      <c r="BC262" s="128" t="s">
        <v>1016</v>
      </c>
      <c r="BD262" s="127" t="s">
        <v>221</v>
      </c>
      <c r="BE262" s="127" t="s">
        <v>316</v>
      </c>
      <c r="BF262" s="127" t="s">
        <v>35</v>
      </c>
      <c r="BG262" s="127" t="s">
        <v>505</v>
      </c>
      <c r="BH262" s="127" t="s">
        <v>99</v>
      </c>
      <c r="BI262" s="128" t="s">
        <v>443</v>
      </c>
      <c r="BJ262" s="128" t="s">
        <v>651</v>
      </c>
      <c r="BK262" s="127" t="s">
        <v>871</v>
      </c>
      <c r="BL262" s="127" t="s">
        <v>714</v>
      </c>
      <c r="BM262" s="127" t="s">
        <v>808</v>
      </c>
      <c r="BN262" s="127" t="s">
        <v>526</v>
      </c>
      <c r="BO262" s="127" t="s">
        <v>995</v>
      </c>
      <c r="BP262" s="128" t="s">
        <v>588</v>
      </c>
      <c r="BQ262" s="129" t="s">
        <v>1</v>
      </c>
      <c r="BS262" s="42"/>
      <c r="BT262" s="50" t="s">
        <v>234</v>
      </c>
      <c r="BU262" s="51" t="s">
        <v>1014</v>
      </c>
      <c r="BV262" s="52">
        <f>K3+(253*K5)</f>
        <v>254</v>
      </c>
      <c r="BW262" s="42"/>
    </row>
    <row r="263" spans="1:75" x14ac:dyDescent="0.2">
      <c r="A263" s="1">
        <v>3</v>
      </c>
      <c r="B263" s="7">
        <v>1006</v>
      </c>
      <c r="C263" s="17">
        <v>637</v>
      </c>
      <c r="D263" s="97">
        <v>79</v>
      </c>
      <c r="E263" s="8">
        <v>480</v>
      </c>
      <c r="F263" s="8">
        <v>244</v>
      </c>
      <c r="G263" s="8">
        <v>355</v>
      </c>
      <c r="H263" s="8">
        <v>849</v>
      </c>
      <c r="I263" s="8">
        <v>706</v>
      </c>
      <c r="J263" s="8">
        <v>600</v>
      </c>
      <c r="K263" s="8">
        <v>967</v>
      </c>
      <c r="L263" s="8">
        <v>501</v>
      </c>
      <c r="M263" s="8">
        <v>102</v>
      </c>
      <c r="N263" s="8">
        <v>330</v>
      </c>
      <c r="O263" s="8">
        <v>217</v>
      </c>
      <c r="P263" s="8">
        <v>747</v>
      </c>
      <c r="Q263" s="8">
        <v>892</v>
      </c>
      <c r="R263" s="8">
        <v>140</v>
      </c>
      <c r="S263" s="8">
        <v>283</v>
      </c>
      <c r="T263" s="8">
        <v>809</v>
      </c>
      <c r="U263" s="8">
        <v>698</v>
      </c>
      <c r="V263" s="8">
        <v>918</v>
      </c>
      <c r="W263" s="8">
        <v>517</v>
      </c>
      <c r="X263" s="8">
        <v>55</v>
      </c>
      <c r="Y263" s="8">
        <v>424</v>
      </c>
      <c r="Z263" s="8">
        <v>306</v>
      </c>
      <c r="AA263" s="8">
        <v>161</v>
      </c>
      <c r="AB263" s="8">
        <v>659</v>
      </c>
      <c r="AC263" s="8">
        <v>772</v>
      </c>
      <c r="AD263" s="8">
        <v>560</v>
      </c>
      <c r="AE263" s="8">
        <v>959</v>
      </c>
      <c r="AF263" s="8">
        <v>397</v>
      </c>
      <c r="AG263" s="9">
        <v>30</v>
      </c>
      <c r="AH263" s="5">
        <f t="shared" si="103"/>
        <v>16400</v>
      </c>
      <c r="AI263" s="5">
        <f t="shared" si="104"/>
        <v>11201200</v>
      </c>
      <c r="AL263" s="130" t="s">
        <v>366</v>
      </c>
      <c r="AM263" s="127" t="s">
        <v>147</v>
      </c>
      <c r="AN263" s="127" t="s">
        <v>303</v>
      </c>
      <c r="AO263" s="127" t="s">
        <v>209</v>
      </c>
      <c r="AP263" s="127" t="s">
        <v>492</v>
      </c>
      <c r="AQ263" s="127" t="s">
        <v>22</v>
      </c>
      <c r="AR263" s="128" t="s">
        <v>430</v>
      </c>
      <c r="AS263" s="127" t="s">
        <v>86</v>
      </c>
      <c r="AT263" s="127" t="s">
        <v>883</v>
      </c>
      <c r="AU263" s="128" t="s">
        <v>664</v>
      </c>
      <c r="AV263" s="127" t="s">
        <v>821</v>
      </c>
      <c r="AW263" s="127" t="s">
        <v>726</v>
      </c>
      <c r="AX263" s="127" t="s">
        <v>1008</v>
      </c>
      <c r="AY263" s="127" t="s">
        <v>538</v>
      </c>
      <c r="AZ263" s="127" t="s">
        <v>946</v>
      </c>
      <c r="BA263" s="128" t="s">
        <v>601</v>
      </c>
      <c r="BB263" s="127" t="s">
        <v>155</v>
      </c>
      <c r="BC263" s="127" t="s">
        <v>374</v>
      </c>
      <c r="BD263" s="127" t="s">
        <v>216</v>
      </c>
      <c r="BE263" s="127" t="s">
        <v>311</v>
      </c>
      <c r="BF263" s="128" t="s">
        <v>1127</v>
      </c>
      <c r="BG263" s="127" t="s">
        <v>500</v>
      </c>
      <c r="BH263" s="127" t="s">
        <v>94</v>
      </c>
      <c r="BI263" s="127" t="s">
        <v>438</v>
      </c>
      <c r="BJ263" s="127" t="s">
        <v>640</v>
      </c>
      <c r="BK263" s="127" t="s">
        <v>861</v>
      </c>
      <c r="BL263" s="127" t="s">
        <v>704</v>
      </c>
      <c r="BM263" s="127" t="s">
        <v>797</v>
      </c>
      <c r="BN263" s="127" t="s">
        <v>515</v>
      </c>
      <c r="BO263" s="128" t="s">
        <v>984</v>
      </c>
      <c r="BP263" s="127" t="s">
        <v>577</v>
      </c>
      <c r="BQ263" s="129" t="s">
        <v>923</v>
      </c>
      <c r="BS263" s="42"/>
      <c r="BT263" s="50" t="s">
        <v>352</v>
      </c>
      <c r="BU263" s="51" t="s">
        <v>1014</v>
      </c>
      <c r="BV263" s="52">
        <f>K3+(254*K5)</f>
        <v>255</v>
      </c>
      <c r="BW263" s="42"/>
    </row>
    <row r="264" spans="1:75" x14ac:dyDescent="0.2">
      <c r="A264" s="1">
        <v>4</v>
      </c>
      <c r="B264" s="15">
        <v>585</v>
      </c>
      <c r="C264" s="8">
        <v>986</v>
      </c>
      <c r="D264" s="8">
        <v>492</v>
      </c>
      <c r="E264" s="97">
        <v>123</v>
      </c>
      <c r="F264" s="8">
        <v>343</v>
      </c>
      <c r="G264" s="8">
        <v>200</v>
      </c>
      <c r="H264" s="8">
        <v>758</v>
      </c>
      <c r="I264" s="8">
        <v>869</v>
      </c>
      <c r="J264" s="8">
        <v>1011</v>
      </c>
      <c r="K264" s="8">
        <v>612</v>
      </c>
      <c r="L264" s="8">
        <v>82</v>
      </c>
      <c r="M264" s="8">
        <v>449</v>
      </c>
      <c r="N264" s="8">
        <v>237</v>
      </c>
      <c r="O264" s="8">
        <v>382</v>
      </c>
      <c r="P264" s="8">
        <v>848</v>
      </c>
      <c r="Q264" s="8">
        <v>735</v>
      </c>
      <c r="R264" s="8">
        <v>303</v>
      </c>
      <c r="S264" s="8">
        <v>192</v>
      </c>
      <c r="T264" s="8">
        <v>654</v>
      </c>
      <c r="U264" s="8">
        <v>797</v>
      </c>
      <c r="V264" s="8">
        <v>561</v>
      </c>
      <c r="W264" s="8">
        <v>930</v>
      </c>
      <c r="X264" s="8">
        <v>404</v>
      </c>
      <c r="Y264" s="8">
        <v>3</v>
      </c>
      <c r="Z264" s="8">
        <v>149</v>
      </c>
      <c r="AA264" s="8">
        <v>262</v>
      </c>
      <c r="AB264" s="8">
        <v>824</v>
      </c>
      <c r="AC264" s="8">
        <v>679</v>
      </c>
      <c r="AD264" s="8">
        <v>907</v>
      </c>
      <c r="AE264" s="8">
        <v>540</v>
      </c>
      <c r="AF264" s="8">
        <v>42</v>
      </c>
      <c r="AG264" s="9">
        <v>441</v>
      </c>
      <c r="AH264" s="5">
        <f t="shared" si="103"/>
        <v>16400</v>
      </c>
      <c r="AI264" s="5">
        <f t="shared" si="104"/>
        <v>11201200</v>
      </c>
      <c r="AL264" s="126" t="s">
        <v>358</v>
      </c>
      <c r="AM264" s="128" t="s">
        <v>139</v>
      </c>
      <c r="AN264" s="127" t="s">
        <v>294</v>
      </c>
      <c r="AO264" s="127" t="s">
        <v>200</v>
      </c>
      <c r="AP264" s="127" t="s">
        <v>483</v>
      </c>
      <c r="AQ264" s="127" t="s">
        <v>14</v>
      </c>
      <c r="AR264" s="127" t="s">
        <v>421</v>
      </c>
      <c r="AS264" s="128" t="s">
        <v>77</v>
      </c>
      <c r="AT264" s="128" t="s">
        <v>876</v>
      </c>
      <c r="AU264" s="127" t="s">
        <v>657</v>
      </c>
      <c r="AV264" s="127" t="s">
        <v>814</v>
      </c>
      <c r="AW264" s="127" t="s">
        <v>720</v>
      </c>
      <c r="AX264" s="127" t="s">
        <v>1001</v>
      </c>
      <c r="AY264" s="127" t="s">
        <v>532</v>
      </c>
      <c r="AZ264" s="128" t="s">
        <v>939</v>
      </c>
      <c r="BA264" s="127" t="s">
        <v>594</v>
      </c>
      <c r="BB264" s="127" t="s">
        <v>161</v>
      </c>
      <c r="BC264" s="127" t="s">
        <v>381</v>
      </c>
      <c r="BD264" s="127" t="s">
        <v>223</v>
      </c>
      <c r="BE264" s="127" t="s">
        <v>318</v>
      </c>
      <c r="BF264" s="127" t="s">
        <v>37</v>
      </c>
      <c r="BG264" s="128" t="s">
        <v>507</v>
      </c>
      <c r="BH264" s="127" t="s">
        <v>101</v>
      </c>
      <c r="BI264" s="127" t="s">
        <v>445</v>
      </c>
      <c r="BJ264" s="127" t="s">
        <v>649</v>
      </c>
      <c r="BK264" s="127" t="s">
        <v>869</v>
      </c>
      <c r="BL264" s="127" t="s">
        <v>712</v>
      </c>
      <c r="BM264" s="127" t="s">
        <v>806</v>
      </c>
      <c r="BN264" s="128" t="s">
        <v>1133</v>
      </c>
      <c r="BO264" s="127" t="s">
        <v>993</v>
      </c>
      <c r="BP264" s="127" t="s">
        <v>586</v>
      </c>
      <c r="BQ264" s="129" t="s">
        <v>932</v>
      </c>
      <c r="BS264" s="42"/>
      <c r="BT264" s="50" t="s">
        <v>410</v>
      </c>
      <c r="BU264" s="51" t="s">
        <v>1014</v>
      </c>
      <c r="BV264" s="52">
        <f>K3+(255*K5)</f>
        <v>256</v>
      </c>
      <c r="BW264" s="42"/>
    </row>
    <row r="265" spans="1:75" x14ac:dyDescent="0.2">
      <c r="A265" s="1">
        <v>5</v>
      </c>
      <c r="B265" s="7">
        <v>920</v>
      </c>
      <c r="C265" s="8">
        <v>519</v>
      </c>
      <c r="D265" s="8">
        <v>53</v>
      </c>
      <c r="E265" s="8">
        <v>422</v>
      </c>
      <c r="F265" s="97">
        <v>138</v>
      </c>
      <c r="G265" s="8">
        <v>281</v>
      </c>
      <c r="H265" s="8">
        <v>811</v>
      </c>
      <c r="I265" s="17">
        <v>700</v>
      </c>
      <c r="J265" s="8">
        <v>558</v>
      </c>
      <c r="K265" s="8">
        <v>957</v>
      </c>
      <c r="L265" s="8">
        <v>399</v>
      </c>
      <c r="M265" s="8">
        <v>32</v>
      </c>
      <c r="N265" s="8">
        <v>308</v>
      </c>
      <c r="O265" s="8">
        <v>163</v>
      </c>
      <c r="P265" s="8">
        <v>657</v>
      </c>
      <c r="Q265" s="8">
        <v>770</v>
      </c>
      <c r="R265" s="8">
        <v>242</v>
      </c>
      <c r="S265" s="8">
        <v>353</v>
      </c>
      <c r="T265" s="8">
        <v>851</v>
      </c>
      <c r="U265" s="8">
        <v>708</v>
      </c>
      <c r="V265" s="8">
        <v>1008</v>
      </c>
      <c r="W265" s="8">
        <v>639</v>
      </c>
      <c r="X265" s="8">
        <v>77</v>
      </c>
      <c r="Y265" s="8">
        <v>478</v>
      </c>
      <c r="Z265" s="8">
        <v>332</v>
      </c>
      <c r="AA265" s="8">
        <v>219</v>
      </c>
      <c r="AB265" s="8">
        <v>745</v>
      </c>
      <c r="AC265" s="8">
        <v>890</v>
      </c>
      <c r="AD265" s="8">
        <v>598</v>
      </c>
      <c r="AE265" s="8">
        <v>965</v>
      </c>
      <c r="AF265" s="8">
        <v>503</v>
      </c>
      <c r="AG265" s="9">
        <v>104</v>
      </c>
      <c r="AH265" s="5">
        <f t="shared" si="103"/>
        <v>16400</v>
      </c>
      <c r="AI265" s="5">
        <f t="shared" si="104"/>
        <v>11201200</v>
      </c>
      <c r="AL265" s="130" t="s">
        <v>1128</v>
      </c>
      <c r="AM265" s="127" t="s">
        <v>145</v>
      </c>
      <c r="AN265" s="127" t="s">
        <v>301</v>
      </c>
      <c r="AO265" s="127" t="s">
        <v>207</v>
      </c>
      <c r="AP265" s="127" t="s">
        <v>490</v>
      </c>
      <c r="AQ265" s="127" t="s">
        <v>20</v>
      </c>
      <c r="AR265" s="127" t="s">
        <v>428</v>
      </c>
      <c r="AS265" s="127" t="s">
        <v>84</v>
      </c>
      <c r="AT265" s="127" t="s">
        <v>885</v>
      </c>
      <c r="AU265" s="128" t="s">
        <v>666</v>
      </c>
      <c r="AV265" s="127" t="s">
        <v>823</v>
      </c>
      <c r="AW265" s="127" t="s">
        <v>728</v>
      </c>
      <c r="AX265" s="127" t="s">
        <v>1010</v>
      </c>
      <c r="AY265" s="127" t="s">
        <v>539</v>
      </c>
      <c r="AZ265" s="127" t="s">
        <v>948</v>
      </c>
      <c r="BA265" s="127" t="s">
        <v>603</v>
      </c>
      <c r="BB265" s="127" t="s">
        <v>153</v>
      </c>
      <c r="BC265" s="127" t="s">
        <v>372</v>
      </c>
      <c r="BD265" s="128" t="s">
        <v>214</v>
      </c>
      <c r="BE265" s="127" t="s">
        <v>309</v>
      </c>
      <c r="BF265" s="128" t="s">
        <v>28</v>
      </c>
      <c r="BG265" s="127" t="s">
        <v>498</v>
      </c>
      <c r="BH265" s="127" t="s">
        <v>92</v>
      </c>
      <c r="BI265" s="127" t="s">
        <v>19</v>
      </c>
      <c r="BJ265" s="127" t="s">
        <v>642</v>
      </c>
      <c r="BK265" s="127" t="s">
        <v>863</v>
      </c>
      <c r="BL265" s="127" t="s">
        <v>706</v>
      </c>
      <c r="BM265" s="128" t="s">
        <v>799</v>
      </c>
      <c r="BN265" s="127" t="s">
        <v>517</v>
      </c>
      <c r="BO265" s="128" t="s">
        <v>986</v>
      </c>
      <c r="BP265" s="127" t="s">
        <v>579</v>
      </c>
      <c r="BQ265" s="129" t="s">
        <v>925</v>
      </c>
      <c r="BS265" s="42"/>
      <c r="BT265" s="50" t="s">
        <v>471</v>
      </c>
      <c r="BU265" s="51" t="s">
        <v>1014</v>
      </c>
      <c r="BV265" s="52">
        <f>K3+(256*K5)</f>
        <v>257</v>
      </c>
      <c r="BW265" s="42"/>
    </row>
    <row r="266" spans="1:75" x14ac:dyDescent="0.2">
      <c r="A266" s="1">
        <v>6</v>
      </c>
      <c r="B266" s="7">
        <v>563</v>
      </c>
      <c r="C266" s="8">
        <v>932</v>
      </c>
      <c r="D266" s="8">
        <v>402</v>
      </c>
      <c r="E266" s="8">
        <v>1</v>
      </c>
      <c r="F266" s="8">
        <v>301</v>
      </c>
      <c r="G266" s="97">
        <v>190</v>
      </c>
      <c r="H266" s="17">
        <v>656</v>
      </c>
      <c r="I266" s="8">
        <v>799</v>
      </c>
      <c r="J266" s="8">
        <v>905</v>
      </c>
      <c r="K266" s="8">
        <v>538</v>
      </c>
      <c r="L266" s="8">
        <v>44</v>
      </c>
      <c r="M266" s="8">
        <v>443</v>
      </c>
      <c r="N266" s="8">
        <v>151</v>
      </c>
      <c r="O266" s="8">
        <v>264</v>
      </c>
      <c r="P266" s="8">
        <v>822</v>
      </c>
      <c r="Q266" s="8">
        <v>677</v>
      </c>
      <c r="R266" s="8">
        <v>341</v>
      </c>
      <c r="S266" s="8">
        <v>198</v>
      </c>
      <c r="T266" s="8">
        <v>760</v>
      </c>
      <c r="U266" s="8">
        <v>871</v>
      </c>
      <c r="V266" s="8">
        <v>587</v>
      </c>
      <c r="W266" s="8">
        <v>988</v>
      </c>
      <c r="X266" s="8">
        <v>490</v>
      </c>
      <c r="Y266" s="8">
        <v>121</v>
      </c>
      <c r="Z266" s="8">
        <v>239</v>
      </c>
      <c r="AA266" s="8">
        <v>384</v>
      </c>
      <c r="AB266" s="8">
        <v>846</v>
      </c>
      <c r="AC266" s="8">
        <v>733</v>
      </c>
      <c r="AD266" s="8">
        <v>1009</v>
      </c>
      <c r="AE266" s="8">
        <v>610</v>
      </c>
      <c r="AF266" s="8">
        <v>84</v>
      </c>
      <c r="AG266" s="9">
        <v>451</v>
      </c>
      <c r="AH266" s="5">
        <f t="shared" si="103"/>
        <v>16400</v>
      </c>
      <c r="AI266" s="5">
        <f t="shared" si="104"/>
        <v>11201200</v>
      </c>
      <c r="AL266" s="126" t="s">
        <v>360</v>
      </c>
      <c r="AM266" s="128" t="s">
        <v>141</v>
      </c>
      <c r="AN266" s="127" t="s">
        <v>296</v>
      </c>
      <c r="AO266" s="127" t="s">
        <v>202</v>
      </c>
      <c r="AP266" s="127" t="s">
        <v>485</v>
      </c>
      <c r="AQ266" s="127" t="s">
        <v>15</v>
      </c>
      <c r="AR266" s="127" t="s">
        <v>423</v>
      </c>
      <c r="AS266" s="127" t="s">
        <v>79</v>
      </c>
      <c r="AT266" s="128" t="s">
        <v>1138</v>
      </c>
      <c r="AU266" s="127" t="s">
        <v>655</v>
      </c>
      <c r="AV266" s="127" t="s">
        <v>812</v>
      </c>
      <c r="AW266" s="127" t="s">
        <v>718</v>
      </c>
      <c r="AX266" s="127" t="s">
        <v>999</v>
      </c>
      <c r="AY266" s="127" t="s">
        <v>530</v>
      </c>
      <c r="AZ266" s="127" t="s">
        <v>937</v>
      </c>
      <c r="BA266" s="127" t="s">
        <v>592</v>
      </c>
      <c r="BB266" s="127" t="s">
        <v>163</v>
      </c>
      <c r="BC266" s="127" t="s">
        <v>383</v>
      </c>
      <c r="BD266" s="127" t="s">
        <v>225</v>
      </c>
      <c r="BE266" s="128" t="s">
        <v>320</v>
      </c>
      <c r="BF266" s="127" t="s">
        <v>39</v>
      </c>
      <c r="BG266" s="128" t="s">
        <v>509</v>
      </c>
      <c r="BH266" s="127" t="s">
        <v>103</v>
      </c>
      <c r="BI266" s="127" t="s">
        <v>447</v>
      </c>
      <c r="BJ266" s="127" t="s">
        <v>647</v>
      </c>
      <c r="BK266" s="127" t="s">
        <v>868</v>
      </c>
      <c r="BL266" s="128" t="s">
        <v>710</v>
      </c>
      <c r="BM266" s="127" t="s">
        <v>804</v>
      </c>
      <c r="BN266" s="128" t="s">
        <v>522</v>
      </c>
      <c r="BO266" s="127" t="s">
        <v>991</v>
      </c>
      <c r="BP266" s="127" t="s">
        <v>584</v>
      </c>
      <c r="BQ266" s="129" t="s">
        <v>930</v>
      </c>
      <c r="BS266" s="42"/>
      <c r="BT266" s="50" t="s">
        <v>276</v>
      </c>
      <c r="BU266" s="51" t="s">
        <v>1014</v>
      </c>
      <c r="BV266" s="52">
        <f>K3+(257*K5)</f>
        <v>258</v>
      </c>
      <c r="BW266" s="42"/>
    </row>
    <row r="267" spans="1:75" x14ac:dyDescent="0.2">
      <c r="A267" s="1">
        <v>7</v>
      </c>
      <c r="B267" s="7">
        <v>111</v>
      </c>
      <c r="C267" s="8">
        <v>512</v>
      </c>
      <c r="D267" s="8">
        <v>974</v>
      </c>
      <c r="E267" s="8">
        <v>605</v>
      </c>
      <c r="F267" s="8">
        <v>881</v>
      </c>
      <c r="G267" s="17">
        <v>738</v>
      </c>
      <c r="H267" s="97">
        <v>212</v>
      </c>
      <c r="I267" s="8">
        <v>323</v>
      </c>
      <c r="J267" s="8">
        <v>469</v>
      </c>
      <c r="K267" s="8">
        <v>70</v>
      </c>
      <c r="L267" s="8">
        <v>632</v>
      </c>
      <c r="M267" s="8">
        <v>999</v>
      </c>
      <c r="N267" s="8">
        <v>715</v>
      </c>
      <c r="O267" s="8">
        <v>860</v>
      </c>
      <c r="P267" s="8">
        <v>362</v>
      </c>
      <c r="Q267" s="8">
        <v>249</v>
      </c>
      <c r="R267" s="8">
        <v>777</v>
      </c>
      <c r="S267" s="8">
        <v>666</v>
      </c>
      <c r="T267" s="8">
        <v>172</v>
      </c>
      <c r="U267" s="8">
        <v>315</v>
      </c>
      <c r="V267" s="8">
        <v>23</v>
      </c>
      <c r="W267" s="8">
        <v>392</v>
      </c>
      <c r="X267" s="8">
        <v>950</v>
      </c>
      <c r="Y267" s="8">
        <v>549</v>
      </c>
      <c r="Z267" s="8">
        <v>691</v>
      </c>
      <c r="AA267" s="8">
        <v>804</v>
      </c>
      <c r="AB267" s="8">
        <v>274</v>
      </c>
      <c r="AC267" s="8">
        <v>129</v>
      </c>
      <c r="AD267" s="8">
        <v>429</v>
      </c>
      <c r="AE267" s="8">
        <v>62</v>
      </c>
      <c r="AF267" s="8">
        <v>528</v>
      </c>
      <c r="AG267" s="9">
        <v>927</v>
      </c>
      <c r="AH267" s="5">
        <f t="shared" si="103"/>
        <v>16400</v>
      </c>
      <c r="AI267" s="5">
        <f t="shared" si="104"/>
        <v>11201200</v>
      </c>
      <c r="AJ267" s="2">
        <f t="shared" si="102"/>
        <v>8606720000</v>
      </c>
      <c r="AL267" s="126" t="s">
        <v>363</v>
      </c>
      <c r="AM267" s="127" t="s">
        <v>143</v>
      </c>
      <c r="AN267" s="128" t="s">
        <v>299</v>
      </c>
      <c r="AO267" s="127" t="s">
        <v>205</v>
      </c>
      <c r="AP267" s="128" t="s">
        <v>488</v>
      </c>
      <c r="AQ267" s="127" t="s">
        <v>18</v>
      </c>
      <c r="AR267" s="127" t="s">
        <v>426</v>
      </c>
      <c r="AS267" s="127" t="s">
        <v>82</v>
      </c>
      <c r="AT267" s="127" t="s">
        <v>887</v>
      </c>
      <c r="AU267" s="127" t="s">
        <v>668</v>
      </c>
      <c r="AV267" s="127" t="s">
        <v>825</v>
      </c>
      <c r="AW267" s="128" t="s">
        <v>730</v>
      </c>
      <c r="AX267" s="127" t="s">
        <v>1012</v>
      </c>
      <c r="AY267" s="128" t="s">
        <v>541</v>
      </c>
      <c r="AZ267" s="127" t="s">
        <v>950</v>
      </c>
      <c r="BA267" s="127" t="s">
        <v>605</v>
      </c>
      <c r="BB267" s="127" t="s">
        <v>151</v>
      </c>
      <c r="BC267" s="127" t="s">
        <v>370</v>
      </c>
      <c r="BD267" s="127" t="s">
        <v>213</v>
      </c>
      <c r="BE267" s="127" t="s">
        <v>307</v>
      </c>
      <c r="BF267" s="127" t="s">
        <v>26</v>
      </c>
      <c r="BG267" s="127" t="s">
        <v>496</v>
      </c>
      <c r="BH267" s="128" t="s">
        <v>90</v>
      </c>
      <c r="BI267" s="127" t="s">
        <v>434</v>
      </c>
      <c r="BJ267" s="127" t="s">
        <v>644</v>
      </c>
      <c r="BK267" s="127" t="s">
        <v>865</v>
      </c>
      <c r="BL267" s="127" t="s">
        <v>708</v>
      </c>
      <c r="BM267" s="127" t="s">
        <v>801</v>
      </c>
      <c r="BN267" s="127" t="s">
        <v>519</v>
      </c>
      <c r="BO267" s="127" t="s">
        <v>988</v>
      </c>
      <c r="BP267" s="127" t="s">
        <v>581</v>
      </c>
      <c r="BQ267" s="131" t="s">
        <v>1134</v>
      </c>
      <c r="BS267" s="42"/>
      <c r="BT267" s="50" t="s">
        <v>176</v>
      </c>
      <c r="BU267" s="51" t="s">
        <v>1014</v>
      </c>
      <c r="BV267" s="52">
        <f>K3+(258*K5)</f>
        <v>259</v>
      </c>
      <c r="BW267" s="42"/>
    </row>
    <row r="268" spans="1:75" x14ac:dyDescent="0.2">
      <c r="A268" s="1">
        <v>8</v>
      </c>
      <c r="B268" s="7">
        <v>460</v>
      </c>
      <c r="C268" s="8">
        <v>91</v>
      </c>
      <c r="D268" s="8">
        <v>617</v>
      </c>
      <c r="E268" s="8">
        <v>1018</v>
      </c>
      <c r="F268" s="17">
        <v>726</v>
      </c>
      <c r="G268" s="8">
        <v>837</v>
      </c>
      <c r="H268" s="8">
        <v>375</v>
      </c>
      <c r="I268" s="97">
        <v>232</v>
      </c>
      <c r="J268" s="8">
        <v>114</v>
      </c>
      <c r="K268" s="8">
        <v>481</v>
      </c>
      <c r="L268" s="8">
        <v>979</v>
      </c>
      <c r="M268" s="8">
        <v>580</v>
      </c>
      <c r="N268" s="8">
        <v>880</v>
      </c>
      <c r="O268" s="8">
        <v>767</v>
      </c>
      <c r="P268" s="8">
        <v>205</v>
      </c>
      <c r="Q268" s="8">
        <v>350</v>
      </c>
      <c r="R268" s="8">
        <v>686</v>
      </c>
      <c r="S268" s="8">
        <v>829</v>
      </c>
      <c r="T268" s="8">
        <v>271</v>
      </c>
      <c r="U268" s="8">
        <v>160</v>
      </c>
      <c r="V268" s="8">
        <v>436</v>
      </c>
      <c r="W268" s="8">
        <v>35</v>
      </c>
      <c r="X268" s="8">
        <v>529</v>
      </c>
      <c r="Y268" s="8">
        <v>898</v>
      </c>
      <c r="Z268" s="8">
        <v>792</v>
      </c>
      <c r="AA268" s="8">
        <v>647</v>
      </c>
      <c r="AB268" s="8">
        <v>181</v>
      </c>
      <c r="AC268" s="8">
        <v>294</v>
      </c>
      <c r="AD268" s="8">
        <v>10</v>
      </c>
      <c r="AE268" s="8">
        <v>409</v>
      </c>
      <c r="AF268" s="8">
        <v>939</v>
      </c>
      <c r="AG268" s="9">
        <v>572</v>
      </c>
      <c r="AH268" s="5">
        <f t="shared" si="103"/>
        <v>16400</v>
      </c>
      <c r="AI268" s="5">
        <f t="shared" si="104"/>
        <v>11201200</v>
      </c>
      <c r="AJ268" s="2">
        <f t="shared" si="102"/>
        <v>8606720000</v>
      </c>
      <c r="AL268" s="126" t="s">
        <v>362</v>
      </c>
      <c r="AM268" s="127" t="s">
        <v>142</v>
      </c>
      <c r="AN268" s="127" t="s">
        <v>298</v>
      </c>
      <c r="AO268" s="128" t="s">
        <v>204</v>
      </c>
      <c r="AP268" s="127" t="s">
        <v>487</v>
      </c>
      <c r="AQ268" s="128" t="s">
        <v>17</v>
      </c>
      <c r="AR268" s="127" t="s">
        <v>425</v>
      </c>
      <c r="AS268" s="127" t="s">
        <v>81</v>
      </c>
      <c r="AT268" s="127" t="s">
        <v>873</v>
      </c>
      <c r="AU268" s="127" t="s">
        <v>653</v>
      </c>
      <c r="AV268" s="128" t="s">
        <v>810</v>
      </c>
      <c r="AW268" s="127" t="s">
        <v>716</v>
      </c>
      <c r="AX268" s="128" t="s">
        <v>997</v>
      </c>
      <c r="AY268" s="127" t="s">
        <v>528</v>
      </c>
      <c r="AZ268" s="127" t="s">
        <v>935</v>
      </c>
      <c r="BA268" s="127" t="s">
        <v>590</v>
      </c>
      <c r="BB268" s="127" t="s">
        <v>165</v>
      </c>
      <c r="BC268" s="127" t="s">
        <v>385</v>
      </c>
      <c r="BD268" s="127" t="s">
        <v>227</v>
      </c>
      <c r="BE268" s="127" t="s">
        <v>322</v>
      </c>
      <c r="BF268" s="127" t="s">
        <v>41</v>
      </c>
      <c r="BG268" s="127" t="s">
        <v>511</v>
      </c>
      <c r="BH268" s="127" t="s">
        <v>105</v>
      </c>
      <c r="BI268" s="128" t="s">
        <v>1112</v>
      </c>
      <c r="BJ268" s="127" t="s">
        <v>645</v>
      </c>
      <c r="BK268" s="127" t="s">
        <v>866</v>
      </c>
      <c r="BL268" s="127" t="s">
        <v>709</v>
      </c>
      <c r="BM268" s="127" t="s">
        <v>802</v>
      </c>
      <c r="BN268" s="127" t="s">
        <v>520</v>
      </c>
      <c r="BO268" s="127" t="s">
        <v>989</v>
      </c>
      <c r="BP268" s="128" t="s">
        <v>582</v>
      </c>
      <c r="BQ268" s="129" t="s">
        <v>928</v>
      </c>
      <c r="BS268" s="42"/>
      <c r="BT268" s="50" t="s">
        <v>119</v>
      </c>
      <c r="BU268" s="51" t="s">
        <v>1014</v>
      </c>
      <c r="BV268" s="52">
        <f>K3+(259*K5)</f>
        <v>260</v>
      </c>
      <c r="BW268" s="42"/>
    </row>
    <row r="269" spans="1:75" x14ac:dyDescent="0.2">
      <c r="A269" s="1">
        <v>9</v>
      </c>
      <c r="B269" s="7">
        <v>162</v>
      </c>
      <c r="C269" s="8">
        <v>305</v>
      </c>
      <c r="D269" s="8">
        <v>771</v>
      </c>
      <c r="E269" s="8">
        <v>660</v>
      </c>
      <c r="F269" s="8">
        <v>960</v>
      </c>
      <c r="G269" s="8">
        <v>559</v>
      </c>
      <c r="H269" s="8">
        <v>29</v>
      </c>
      <c r="I269" s="8">
        <v>398</v>
      </c>
      <c r="J269" s="97">
        <v>284</v>
      </c>
      <c r="K269" s="8">
        <v>139</v>
      </c>
      <c r="L269" s="8">
        <v>697</v>
      </c>
      <c r="M269" s="17">
        <v>810</v>
      </c>
      <c r="N269" s="8">
        <v>518</v>
      </c>
      <c r="O269" s="8">
        <v>917</v>
      </c>
      <c r="P269" s="8">
        <v>423</v>
      </c>
      <c r="Q269" s="8">
        <v>56</v>
      </c>
      <c r="R269" s="8">
        <v>968</v>
      </c>
      <c r="S269" s="8">
        <v>599</v>
      </c>
      <c r="T269" s="8">
        <v>101</v>
      </c>
      <c r="U269" s="8">
        <v>502</v>
      </c>
      <c r="V269" s="8">
        <v>218</v>
      </c>
      <c r="W269" s="8">
        <v>329</v>
      </c>
      <c r="X269" s="8">
        <v>891</v>
      </c>
      <c r="Y269" s="8">
        <v>748</v>
      </c>
      <c r="Z269" s="8">
        <v>638</v>
      </c>
      <c r="AA269" s="8">
        <v>1005</v>
      </c>
      <c r="AB269" s="8">
        <v>479</v>
      </c>
      <c r="AC269" s="8">
        <v>80</v>
      </c>
      <c r="AD269" s="8">
        <v>356</v>
      </c>
      <c r="AE269" s="8">
        <v>243</v>
      </c>
      <c r="AF269" s="8">
        <v>705</v>
      </c>
      <c r="AG269" s="9">
        <v>850</v>
      </c>
      <c r="AH269" s="5">
        <f t="shared" si="103"/>
        <v>16400</v>
      </c>
      <c r="AI269" s="5">
        <f t="shared" si="104"/>
        <v>11201200</v>
      </c>
      <c r="AL269" s="126" t="s">
        <v>926</v>
      </c>
      <c r="AM269" s="127" t="s">
        <v>580</v>
      </c>
      <c r="AN269" s="127" t="s">
        <v>987</v>
      </c>
      <c r="AO269" s="127" t="s">
        <v>518</v>
      </c>
      <c r="AP269" s="128" t="s">
        <v>800</v>
      </c>
      <c r="AQ269" s="127" t="s">
        <v>707</v>
      </c>
      <c r="AR269" s="127" t="s">
        <v>864</v>
      </c>
      <c r="AS269" s="127" t="s">
        <v>643</v>
      </c>
      <c r="AT269" s="127" t="s">
        <v>435</v>
      </c>
      <c r="AU269" s="127" t="s">
        <v>91</v>
      </c>
      <c r="AV269" s="127" t="s">
        <v>497</v>
      </c>
      <c r="AW269" s="127" t="s">
        <v>27</v>
      </c>
      <c r="AX269" s="127" t="s">
        <v>308</v>
      </c>
      <c r="AY269" s="128" t="s">
        <v>1120</v>
      </c>
      <c r="AZ269" s="127" t="s">
        <v>371</v>
      </c>
      <c r="BA269" s="127" t="s">
        <v>152</v>
      </c>
      <c r="BB269" s="128" t="s">
        <v>604</v>
      </c>
      <c r="BC269" s="127" t="s">
        <v>949</v>
      </c>
      <c r="BD269" s="127" t="s">
        <v>540</v>
      </c>
      <c r="BE269" s="127" t="s">
        <v>1011</v>
      </c>
      <c r="BF269" s="127" t="s">
        <v>729</v>
      </c>
      <c r="BG269" s="127" t="s">
        <v>824</v>
      </c>
      <c r="BH269" s="128" t="s">
        <v>667</v>
      </c>
      <c r="BI269" s="127" t="s">
        <v>886</v>
      </c>
      <c r="BJ269" s="127" t="s">
        <v>83</v>
      </c>
      <c r="BK269" s="128" t="s">
        <v>427</v>
      </c>
      <c r="BL269" s="127" t="s">
        <v>19</v>
      </c>
      <c r="BM269" s="127" t="s">
        <v>489</v>
      </c>
      <c r="BN269" s="127" t="s">
        <v>206</v>
      </c>
      <c r="BO269" s="127" t="s">
        <v>300</v>
      </c>
      <c r="BP269" s="127" t="s">
        <v>144</v>
      </c>
      <c r="BQ269" s="131" t="s">
        <v>364</v>
      </c>
      <c r="BS269" s="42"/>
      <c r="BT269" s="50" t="s">
        <v>929</v>
      </c>
      <c r="BU269" s="69" t="s">
        <v>1014</v>
      </c>
      <c r="BV269" s="52">
        <f>K3+(260*K5)</f>
        <v>261</v>
      </c>
      <c r="BW269" s="42"/>
    </row>
    <row r="270" spans="1:75" x14ac:dyDescent="0.2">
      <c r="A270" s="1">
        <v>10</v>
      </c>
      <c r="B270" s="7">
        <v>261</v>
      </c>
      <c r="C270" s="8">
        <v>150</v>
      </c>
      <c r="D270" s="8">
        <v>680</v>
      </c>
      <c r="E270" s="8">
        <v>823</v>
      </c>
      <c r="F270" s="8">
        <v>539</v>
      </c>
      <c r="G270" s="8">
        <v>908</v>
      </c>
      <c r="H270" s="8">
        <v>442</v>
      </c>
      <c r="I270" s="8">
        <v>41</v>
      </c>
      <c r="J270" s="8">
        <v>191</v>
      </c>
      <c r="K270" s="97">
        <v>304</v>
      </c>
      <c r="L270" s="17">
        <v>798</v>
      </c>
      <c r="M270" s="8">
        <v>653</v>
      </c>
      <c r="N270" s="8">
        <v>929</v>
      </c>
      <c r="O270" s="8">
        <v>562</v>
      </c>
      <c r="P270" s="8">
        <v>4</v>
      </c>
      <c r="Q270" s="8">
        <v>403</v>
      </c>
      <c r="R270" s="8">
        <v>611</v>
      </c>
      <c r="S270" s="8">
        <v>1012</v>
      </c>
      <c r="T270" s="8">
        <v>450</v>
      </c>
      <c r="U270" s="8">
        <v>81</v>
      </c>
      <c r="V270" s="8">
        <v>381</v>
      </c>
      <c r="W270" s="8">
        <v>238</v>
      </c>
      <c r="X270" s="8">
        <v>736</v>
      </c>
      <c r="Y270" s="8">
        <v>847</v>
      </c>
      <c r="Z270" s="8">
        <v>985</v>
      </c>
      <c r="AA270" s="8">
        <v>586</v>
      </c>
      <c r="AB270" s="8">
        <v>124</v>
      </c>
      <c r="AC270" s="8">
        <v>491</v>
      </c>
      <c r="AD270" s="8">
        <v>199</v>
      </c>
      <c r="AE270" s="8">
        <v>344</v>
      </c>
      <c r="AF270" s="8">
        <v>870</v>
      </c>
      <c r="AG270" s="9">
        <v>757</v>
      </c>
      <c r="AH270" s="5">
        <f t="shared" si="103"/>
        <v>16400</v>
      </c>
      <c r="AI270" s="5">
        <f t="shared" si="104"/>
        <v>11201200</v>
      </c>
      <c r="AL270" s="126" t="s">
        <v>929</v>
      </c>
      <c r="AM270" s="127" t="s">
        <v>583</v>
      </c>
      <c r="AN270" s="127" t="s">
        <v>990</v>
      </c>
      <c r="AO270" s="127" t="s">
        <v>521</v>
      </c>
      <c r="AP270" s="127" t="s">
        <v>803</v>
      </c>
      <c r="AQ270" s="128" t="s">
        <v>1132</v>
      </c>
      <c r="AR270" s="127" t="s">
        <v>867</v>
      </c>
      <c r="AS270" s="127" t="s">
        <v>646</v>
      </c>
      <c r="AT270" s="127" t="s">
        <v>448</v>
      </c>
      <c r="AU270" s="127" t="s">
        <v>104</v>
      </c>
      <c r="AV270" s="127" t="s">
        <v>510</v>
      </c>
      <c r="AW270" s="127" t="s">
        <v>40</v>
      </c>
      <c r="AX270" s="128" t="s">
        <v>321</v>
      </c>
      <c r="AY270" s="127" t="s">
        <v>226</v>
      </c>
      <c r="AZ270" s="127" t="s">
        <v>384</v>
      </c>
      <c r="BA270" s="127" t="s">
        <v>164</v>
      </c>
      <c r="BB270" s="127" t="s">
        <v>591</v>
      </c>
      <c r="BC270" s="128" t="s">
        <v>936</v>
      </c>
      <c r="BD270" s="127" t="s">
        <v>529</v>
      </c>
      <c r="BE270" s="127" t="s">
        <v>998</v>
      </c>
      <c r="BF270" s="127" t="s">
        <v>717</v>
      </c>
      <c r="BG270" s="127" t="s">
        <v>811</v>
      </c>
      <c r="BH270" s="127" t="s">
        <v>654</v>
      </c>
      <c r="BI270" s="128" t="s">
        <v>874</v>
      </c>
      <c r="BJ270" s="128" t="s">
        <v>80</v>
      </c>
      <c r="BK270" s="127" t="s">
        <v>424</v>
      </c>
      <c r="BL270" s="127" t="s">
        <v>16</v>
      </c>
      <c r="BM270" s="127" t="s">
        <v>486</v>
      </c>
      <c r="BN270" s="127" t="s">
        <v>203</v>
      </c>
      <c r="BO270" s="127" t="s">
        <v>297</v>
      </c>
      <c r="BP270" s="127" t="s">
        <v>51</v>
      </c>
      <c r="BQ270" s="129" t="s">
        <v>361</v>
      </c>
      <c r="BS270" s="42"/>
      <c r="BT270" s="50" t="s">
        <v>869</v>
      </c>
      <c r="BU270" s="51" t="s">
        <v>1014</v>
      </c>
      <c r="BV270" s="52">
        <f>K3+(261*K5)</f>
        <v>262</v>
      </c>
      <c r="BW270" s="42"/>
    </row>
    <row r="271" spans="1:75" x14ac:dyDescent="0.2">
      <c r="A271" s="1">
        <v>11</v>
      </c>
      <c r="B271" s="7">
        <v>857</v>
      </c>
      <c r="C271" s="8">
        <v>714</v>
      </c>
      <c r="D271" s="8">
        <v>252</v>
      </c>
      <c r="E271" s="8">
        <v>363</v>
      </c>
      <c r="F271" s="8">
        <v>71</v>
      </c>
      <c r="G271" s="8">
        <v>472</v>
      </c>
      <c r="H271" s="8">
        <v>998</v>
      </c>
      <c r="I271" s="8">
        <v>629</v>
      </c>
      <c r="J271" s="8">
        <v>739</v>
      </c>
      <c r="K271" s="17">
        <v>884</v>
      </c>
      <c r="L271" s="97">
        <v>322</v>
      </c>
      <c r="M271" s="8">
        <v>209</v>
      </c>
      <c r="N271" s="8">
        <v>509</v>
      </c>
      <c r="O271" s="8">
        <v>110</v>
      </c>
      <c r="P271" s="8">
        <v>608</v>
      </c>
      <c r="Q271" s="8">
        <v>975</v>
      </c>
      <c r="R271" s="8">
        <v>63</v>
      </c>
      <c r="S271" s="8">
        <v>432</v>
      </c>
      <c r="T271" s="8">
        <v>926</v>
      </c>
      <c r="U271" s="8">
        <v>525</v>
      </c>
      <c r="V271" s="8">
        <v>801</v>
      </c>
      <c r="W271" s="8">
        <v>690</v>
      </c>
      <c r="X271" s="8">
        <v>132</v>
      </c>
      <c r="Y271" s="8">
        <v>275</v>
      </c>
      <c r="Z271" s="8">
        <v>389</v>
      </c>
      <c r="AA271" s="8">
        <v>22</v>
      </c>
      <c r="AB271" s="8">
        <v>552</v>
      </c>
      <c r="AC271" s="8">
        <v>951</v>
      </c>
      <c r="AD271" s="8">
        <v>667</v>
      </c>
      <c r="AE271" s="8">
        <v>780</v>
      </c>
      <c r="AF271" s="8">
        <v>314</v>
      </c>
      <c r="AG271" s="9">
        <v>169</v>
      </c>
      <c r="AH271" s="5">
        <f t="shared" si="103"/>
        <v>16400</v>
      </c>
      <c r="AI271" s="5">
        <f t="shared" si="104"/>
        <v>11201200</v>
      </c>
      <c r="AJ271" s="2">
        <f t="shared" si="102"/>
        <v>8606720000</v>
      </c>
      <c r="AL271" s="130" t="s">
        <v>924</v>
      </c>
      <c r="AM271" s="127" t="s">
        <v>578</v>
      </c>
      <c r="AN271" s="127" t="s">
        <v>985</v>
      </c>
      <c r="AO271" s="127" t="s">
        <v>516</v>
      </c>
      <c r="AP271" s="127" t="s">
        <v>798</v>
      </c>
      <c r="AQ271" s="127" t="s">
        <v>705</v>
      </c>
      <c r="AR271" s="128" t="s">
        <v>862</v>
      </c>
      <c r="AS271" s="127" t="s">
        <v>641</v>
      </c>
      <c r="AT271" s="127" t="s">
        <v>437</v>
      </c>
      <c r="AU271" s="128" t="s">
        <v>93</v>
      </c>
      <c r="AV271" s="127" t="s">
        <v>499</v>
      </c>
      <c r="AW271" s="127" t="s">
        <v>29</v>
      </c>
      <c r="AX271" s="127" t="s">
        <v>310</v>
      </c>
      <c r="AY271" s="127" t="s">
        <v>215</v>
      </c>
      <c r="AZ271" s="127" t="s">
        <v>373</v>
      </c>
      <c r="BA271" s="128" t="s">
        <v>154</v>
      </c>
      <c r="BB271" s="127" t="s">
        <v>602</v>
      </c>
      <c r="BC271" s="127" t="s">
        <v>947</v>
      </c>
      <c r="BD271" s="128" t="s">
        <v>1141</v>
      </c>
      <c r="BE271" s="127" t="s">
        <v>1009</v>
      </c>
      <c r="BF271" s="127" t="s">
        <v>727</v>
      </c>
      <c r="BG271" s="127" t="s">
        <v>822</v>
      </c>
      <c r="BH271" s="127" t="s">
        <v>665</v>
      </c>
      <c r="BI271" s="127" t="s">
        <v>884</v>
      </c>
      <c r="BJ271" s="127" t="s">
        <v>85</v>
      </c>
      <c r="BK271" s="127" t="s">
        <v>429</v>
      </c>
      <c r="BL271" s="127" t="s">
        <v>21</v>
      </c>
      <c r="BM271" s="128" t="s">
        <v>491</v>
      </c>
      <c r="BN271" s="127" t="s">
        <v>208</v>
      </c>
      <c r="BO271" s="127" t="s">
        <v>302</v>
      </c>
      <c r="BP271" s="127" t="s">
        <v>146</v>
      </c>
      <c r="BQ271" s="129" t="s">
        <v>365</v>
      </c>
      <c r="BS271" s="42"/>
      <c r="BT271" s="50" t="s">
        <v>723</v>
      </c>
      <c r="BU271" s="51" t="s">
        <v>1014</v>
      </c>
      <c r="BV271" s="52">
        <f>K3+(262*K5)</f>
        <v>263</v>
      </c>
      <c r="BW271" s="42"/>
    </row>
    <row r="272" spans="1:75" x14ac:dyDescent="0.2">
      <c r="A272" s="1">
        <v>12</v>
      </c>
      <c r="B272" s="7">
        <v>766</v>
      </c>
      <c r="C272" s="8">
        <v>877</v>
      </c>
      <c r="D272" s="8">
        <v>351</v>
      </c>
      <c r="E272" s="8">
        <v>208</v>
      </c>
      <c r="F272" s="8">
        <v>484</v>
      </c>
      <c r="G272" s="8">
        <v>115</v>
      </c>
      <c r="H272" s="8">
        <v>577</v>
      </c>
      <c r="I272" s="8">
        <v>978</v>
      </c>
      <c r="J272" s="17">
        <v>840</v>
      </c>
      <c r="K272" s="8">
        <v>727</v>
      </c>
      <c r="L272" s="8">
        <v>229</v>
      </c>
      <c r="M272" s="97">
        <v>374</v>
      </c>
      <c r="N272" s="8">
        <v>90</v>
      </c>
      <c r="O272" s="8">
        <v>457</v>
      </c>
      <c r="P272" s="8">
        <v>1019</v>
      </c>
      <c r="Q272" s="8">
        <v>620</v>
      </c>
      <c r="R272" s="8">
        <v>412</v>
      </c>
      <c r="S272" s="8">
        <v>11</v>
      </c>
      <c r="T272" s="8">
        <v>569</v>
      </c>
      <c r="U272" s="8">
        <v>938</v>
      </c>
      <c r="V272" s="8">
        <v>646</v>
      </c>
      <c r="W272" s="8">
        <v>789</v>
      </c>
      <c r="X272" s="8">
        <v>295</v>
      </c>
      <c r="Y272" s="8">
        <v>184</v>
      </c>
      <c r="Z272" s="8">
        <v>34</v>
      </c>
      <c r="AA272" s="8">
        <v>433</v>
      </c>
      <c r="AB272" s="8">
        <v>899</v>
      </c>
      <c r="AC272" s="8">
        <v>532</v>
      </c>
      <c r="AD272" s="8">
        <v>832</v>
      </c>
      <c r="AE272" s="8">
        <v>687</v>
      </c>
      <c r="AF272" s="8">
        <v>157</v>
      </c>
      <c r="AG272" s="9">
        <v>270</v>
      </c>
      <c r="AH272" s="5">
        <f t="shared" si="103"/>
        <v>16400</v>
      </c>
      <c r="AI272" s="5">
        <f t="shared" si="104"/>
        <v>11201200</v>
      </c>
      <c r="AJ272" s="2">
        <f t="shared" si="102"/>
        <v>8606720000</v>
      </c>
      <c r="AL272" s="126" t="s">
        <v>931</v>
      </c>
      <c r="AM272" s="128" t="s">
        <v>585</v>
      </c>
      <c r="AN272" s="127" t="s">
        <v>992</v>
      </c>
      <c r="AO272" s="127" t="s">
        <v>523</v>
      </c>
      <c r="AP272" s="127" t="s">
        <v>805</v>
      </c>
      <c r="AQ272" s="127" t="s">
        <v>711</v>
      </c>
      <c r="AR272" s="127" t="s">
        <v>0</v>
      </c>
      <c r="AS272" s="128" t="s">
        <v>648</v>
      </c>
      <c r="AT272" s="128" t="s">
        <v>446</v>
      </c>
      <c r="AU272" s="127" t="s">
        <v>102</v>
      </c>
      <c r="AV272" s="127" t="s">
        <v>508</v>
      </c>
      <c r="AW272" s="127" t="s">
        <v>38</v>
      </c>
      <c r="AX272" s="127" t="s">
        <v>319</v>
      </c>
      <c r="AY272" s="127" t="s">
        <v>224</v>
      </c>
      <c r="AZ272" s="128" t="s">
        <v>382</v>
      </c>
      <c r="BA272" s="127" t="s">
        <v>162</v>
      </c>
      <c r="BB272" s="127" t="s">
        <v>593</v>
      </c>
      <c r="BC272" s="127" t="s">
        <v>938</v>
      </c>
      <c r="BD272" s="127" t="s">
        <v>531</v>
      </c>
      <c r="BE272" s="128" t="s">
        <v>1000</v>
      </c>
      <c r="BF272" s="127" t="s">
        <v>719</v>
      </c>
      <c r="BG272" s="127" t="s">
        <v>813</v>
      </c>
      <c r="BH272" s="127" t="s">
        <v>656</v>
      </c>
      <c r="BI272" s="127" t="s">
        <v>875</v>
      </c>
      <c r="BJ272" s="127" t="s">
        <v>78</v>
      </c>
      <c r="BK272" s="127" t="s">
        <v>422</v>
      </c>
      <c r="BL272" s="128" t="s">
        <v>1114</v>
      </c>
      <c r="BM272" s="127" t="s">
        <v>484</v>
      </c>
      <c r="BN272" s="127" t="s">
        <v>201</v>
      </c>
      <c r="BO272" s="127" t="s">
        <v>295</v>
      </c>
      <c r="BP272" s="127" t="s">
        <v>140</v>
      </c>
      <c r="BQ272" s="129" t="s">
        <v>359</v>
      </c>
      <c r="BS272" s="42"/>
      <c r="BT272" s="50" t="s">
        <v>530</v>
      </c>
      <c r="BU272" s="51" t="s">
        <v>1014</v>
      </c>
      <c r="BV272" s="52">
        <f>K3+(263*K5)</f>
        <v>264</v>
      </c>
      <c r="BW272" s="42"/>
    </row>
    <row r="273" spans="1:75" x14ac:dyDescent="0.2">
      <c r="A273" s="1">
        <v>13</v>
      </c>
      <c r="B273" s="7">
        <v>803</v>
      </c>
      <c r="C273" s="8">
        <v>692</v>
      </c>
      <c r="D273" s="8">
        <v>130</v>
      </c>
      <c r="E273" s="8">
        <v>273</v>
      </c>
      <c r="F273" s="8">
        <v>61</v>
      </c>
      <c r="G273" s="8">
        <v>430</v>
      </c>
      <c r="H273" s="8">
        <v>928</v>
      </c>
      <c r="I273" s="8">
        <v>527</v>
      </c>
      <c r="J273" s="8">
        <v>665</v>
      </c>
      <c r="K273" s="8">
        <v>778</v>
      </c>
      <c r="L273" s="8">
        <v>316</v>
      </c>
      <c r="M273" s="8">
        <v>171</v>
      </c>
      <c r="N273" s="97">
        <v>391</v>
      </c>
      <c r="O273" s="8">
        <v>24</v>
      </c>
      <c r="P273" s="8">
        <v>550</v>
      </c>
      <c r="Q273" s="17">
        <v>949</v>
      </c>
      <c r="R273" s="8">
        <v>69</v>
      </c>
      <c r="S273" s="8">
        <v>470</v>
      </c>
      <c r="T273" s="8">
        <v>1000</v>
      </c>
      <c r="U273" s="8">
        <v>631</v>
      </c>
      <c r="V273" s="8">
        <v>859</v>
      </c>
      <c r="W273" s="8">
        <v>716</v>
      </c>
      <c r="X273" s="8">
        <v>250</v>
      </c>
      <c r="Y273" s="8">
        <v>361</v>
      </c>
      <c r="Z273" s="8">
        <v>511</v>
      </c>
      <c r="AA273" s="8">
        <v>112</v>
      </c>
      <c r="AB273" s="8">
        <v>606</v>
      </c>
      <c r="AC273" s="8">
        <v>973</v>
      </c>
      <c r="AD273" s="8">
        <v>737</v>
      </c>
      <c r="AE273" s="8">
        <v>882</v>
      </c>
      <c r="AF273" s="8">
        <v>324</v>
      </c>
      <c r="AG273" s="9">
        <v>211</v>
      </c>
      <c r="AH273" s="5">
        <f t="shared" si="103"/>
        <v>16400</v>
      </c>
      <c r="AI273" s="5">
        <f t="shared" si="104"/>
        <v>11201200</v>
      </c>
      <c r="AJ273" s="2">
        <f t="shared" si="102"/>
        <v>8606720000</v>
      </c>
      <c r="AL273" s="126" t="s">
        <v>922</v>
      </c>
      <c r="AM273" s="127" t="s">
        <v>576</v>
      </c>
      <c r="AN273" s="127" t="s">
        <v>983</v>
      </c>
      <c r="AO273" s="127" t="s">
        <v>514</v>
      </c>
      <c r="AP273" s="127" t="s">
        <v>796</v>
      </c>
      <c r="AQ273" s="127" t="s">
        <v>703</v>
      </c>
      <c r="AR273" s="128" t="s">
        <v>1135</v>
      </c>
      <c r="AS273" s="127" t="s">
        <v>639</v>
      </c>
      <c r="AT273" s="127" t="s">
        <v>439</v>
      </c>
      <c r="AU273" s="127" t="s">
        <v>95</v>
      </c>
      <c r="AV273" s="127" t="s">
        <v>501</v>
      </c>
      <c r="AW273" s="127" t="s">
        <v>31</v>
      </c>
      <c r="AX273" s="127" t="s">
        <v>312</v>
      </c>
      <c r="AY273" s="127" t="s">
        <v>217</v>
      </c>
      <c r="AZ273" s="127" t="s">
        <v>375</v>
      </c>
      <c r="BA273" s="128" t="s">
        <v>156</v>
      </c>
      <c r="BB273" s="127" t="s">
        <v>600</v>
      </c>
      <c r="BC273" s="127" t="s">
        <v>945</v>
      </c>
      <c r="BD273" s="128" t="s">
        <v>537</v>
      </c>
      <c r="BE273" s="127" t="s">
        <v>1007</v>
      </c>
      <c r="BF273" s="128" t="s">
        <v>379</v>
      </c>
      <c r="BG273" s="127" t="s">
        <v>820</v>
      </c>
      <c r="BH273" s="127" t="s">
        <v>663</v>
      </c>
      <c r="BI273" s="127" t="s">
        <v>882</v>
      </c>
      <c r="BJ273" s="127" t="s">
        <v>87</v>
      </c>
      <c r="BK273" s="127" t="s">
        <v>431</v>
      </c>
      <c r="BL273" s="127" t="s">
        <v>23</v>
      </c>
      <c r="BM273" s="128" t="s">
        <v>493</v>
      </c>
      <c r="BN273" s="127" t="s">
        <v>210</v>
      </c>
      <c r="BO273" s="128" t="s">
        <v>304</v>
      </c>
      <c r="BP273" s="127" t="s">
        <v>148</v>
      </c>
      <c r="BQ273" s="129" t="s">
        <v>367</v>
      </c>
      <c r="BS273" s="42"/>
      <c r="BT273" s="50" t="s">
        <v>978</v>
      </c>
      <c r="BU273" s="51" t="s">
        <v>1014</v>
      </c>
      <c r="BV273" s="52">
        <f>K3+(264*K5)</f>
        <v>265</v>
      </c>
      <c r="BW273" s="42"/>
    </row>
    <row r="274" spans="1:75" x14ac:dyDescent="0.2">
      <c r="A274" s="1">
        <v>14</v>
      </c>
      <c r="B274" s="7">
        <v>648</v>
      </c>
      <c r="C274" s="8">
        <v>791</v>
      </c>
      <c r="D274" s="8">
        <v>293</v>
      </c>
      <c r="E274" s="8">
        <v>182</v>
      </c>
      <c r="F274" s="8">
        <v>410</v>
      </c>
      <c r="G274" s="8">
        <v>9</v>
      </c>
      <c r="H274" s="8">
        <v>571</v>
      </c>
      <c r="I274" s="8">
        <v>940</v>
      </c>
      <c r="J274" s="8">
        <v>830</v>
      </c>
      <c r="K274" s="8">
        <v>685</v>
      </c>
      <c r="L274" s="8">
        <v>159</v>
      </c>
      <c r="M274" s="8">
        <v>272</v>
      </c>
      <c r="N274" s="8">
        <v>36</v>
      </c>
      <c r="O274" s="97">
        <v>435</v>
      </c>
      <c r="P274" s="17">
        <v>897</v>
      </c>
      <c r="Q274" s="8">
        <v>530</v>
      </c>
      <c r="R274" s="8">
        <v>482</v>
      </c>
      <c r="S274" s="8">
        <v>113</v>
      </c>
      <c r="T274" s="8">
        <v>579</v>
      </c>
      <c r="U274" s="8">
        <v>980</v>
      </c>
      <c r="V274" s="8">
        <v>768</v>
      </c>
      <c r="W274" s="8">
        <v>879</v>
      </c>
      <c r="X274" s="8">
        <v>349</v>
      </c>
      <c r="Y274" s="8">
        <v>206</v>
      </c>
      <c r="Z274" s="8">
        <v>92</v>
      </c>
      <c r="AA274" s="8">
        <v>459</v>
      </c>
      <c r="AB274" s="8">
        <v>1017</v>
      </c>
      <c r="AC274" s="8">
        <v>618</v>
      </c>
      <c r="AD274" s="8">
        <v>838</v>
      </c>
      <c r="AE274" s="8">
        <v>725</v>
      </c>
      <c r="AF274" s="8">
        <v>231</v>
      </c>
      <c r="AG274" s="9">
        <v>376</v>
      </c>
      <c r="AH274" s="5">
        <f t="shared" si="103"/>
        <v>16400</v>
      </c>
      <c r="AI274" s="5">
        <f t="shared" si="104"/>
        <v>11201200</v>
      </c>
      <c r="AJ274" s="2">
        <f t="shared" si="102"/>
        <v>8606720000</v>
      </c>
      <c r="AL274" s="126" t="s">
        <v>933</v>
      </c>
      <c r="AM274" s="127" t="s">
        <v>587</v>
      </c>
      <c r="AN274" s="127" t="s">
        <v>994</v>
      </c>
      <c r="AO274" s="127" t="s">
        <v>525</v>
      </c>
      <c r="AP274" s="127" t="s">
        <v>807</v>
      </c>
      <c r="AQ274" s="127" t="s">
        <v>713</v>
      </c>
      <c r="AR274" s="127" t="s">
        <v>870</v>
      </c>
      <c r="AS274" s="128" t="s">
        <v>650</v>
      </c>
      <c r="AT274" s="127" t="s">
        <v>444</v>
      </c>
      <c r="AU274" s="127" t="s">
        <v>100</v>
      </c>
      <c r="AV274" s="127" t="s">
        <v>506</v>
      </c>
      <c r="AW274" s="127" t="s">
        <v>36</v>
      </c>
      <c r="AX274" s="127" t="s">
        <v>317</v>
      </c>
      <c r="AY274" s="127" t="s">
        <v>222</v>
      </c>
      <c r="AZ274" s="128" t="s">
        <v>1137</v>
      </c>
      <c r="BA274" s="127" t="s">
        <v>160</v>
      </c>
      <c r="BB274" s="127" t="s">
        <v>595</v>
      </c>
      <c r="BC274" s="127" t="s">
        <v>940</v>
      </c>
      <c r="BD274" s="127" t="s">
        <v>2</v>
      </c>
      <c r="BE274" s="128" t="s">
        <v>1002</v>
      </c>
      <c r="BF274" s="127" t="s">
        <v>721</v>
      </c>
      <c r="BG274" s="128" t="s">
        <v>815</v>
      </c>
      <c r="BH274" s="127" t="s">
        <v>658</v>
      </c>
      <c r="BI274" s="127" t="s">
        <v>877</v>
      </c>
      <c r="BJ274" s="127" t="s">
        <v>76</v>
      </c>
      <c r="BK274" s="127" t="s">
        <v>420</v>
      </c>
      <c r="BL274" s="128" t="s">
        <v>13</v>
      </c>
      <c r="BM274" s="127" t="s">
        <v>482</v>
      </c>
      <c r="BN274" s="128" t="s">
        <v>1016</v>
      </c>
      <c r="BO274" s="127" t="s">
        <v>293</v>
      </c>
      <c r="BP274" s="127" t="s">
        <v>138</v>
      </c>
      <c r="BQ274" s="129" t="s">
        <v>357</v>
      </c>
      <c r="BS274" s="42"/>
      <c r="BT274" s="50" t="s">
        <v>786</v>
      </c>
      <c r="BU274" s="51" t="s">
        <v>1014</v>
      </c>
      <c r="BV274" s="52">
        <f>K3+(265*K5)</f>
        <v>266</v>
      </c>
      <c r="BW274" s="42"/>
    </row>
    <row r="275" spans="1:75" x14ac:dyDescent="0.2">
      <c r="A275" s="1">
        <v>15</v>
      </c>
      <c r="B275" s="7">
        <v>220</v>
      </c>
      <c r="C275" s="8">
        <v>331</v>
      </c>
      <c r="D275" s="8">
        <v>889</v>
      </c>
      <c r="E275" s="8">
        <v>746</v>
      </c>
      <c r="F275" s="8">
        <v>966</v>
      </c>
      <c r="G275" s="8">
        <v>597</v>
      </c>
      <c r="H275" s="8">
        <v>103</v>
      </c>
      <c r="I275" s="8">
        <v>504</v>
      </c>
      <c r="J275" s="8">
        <v>354</v>
      </c>
      <c r="K275" s="8">
        <v>241</v>
      </c>
      <c r="L275" s="8">
        <v>707</v>
      </c>
      <c r="M275" s="8">
        <v>852</v>
      </c>
      <c r="N275" s="8">
        <v>640</v>
      </c>
      <c r="O275" s="17">
        <v>1007</v>
      </c>
      <c r="P275" s="97">
        <v>477</v>
      </c>
      <c r="Q275" s="8">
        <v>78</v>
      </c>
      <c r="R275" s="8">
        <v>958</v>
      </c>
      <c r="S275" s="8">
        <v>557</v>
      </c>
      <c r="T275" s="8">
        <v>31</v>
      </c>
      <c r="U275" s="8">
        <v>400</v>
      </c>
      <c r="V275" s="8">
        <v>164</v>
      </c>
      <c r="W275" s="8">
        <v>307</v>
      </c>
      <c r="X275" s="8">
        <v>769</v>
      </c>
      <c r="Y275" s="8">
        <v>658</v>
      </c>
      <c r="Z275" s="8">
        <v>520</v>
      </c>
      <c r="AA275" s="8">
        <v>919</v>
      </c>
      <c r="AB275" s="8">
        <v>421</v>
      </c>
      <c r="AC275" s="8">
        <v>54</v>
      </c>
      <c r="AD275" s="8">
        <v>282</v>
      </c>
      <c r="AE275" s="8">
        <v>137</v>
      </c>
      <c r="AF275" s="8">
        <v>699</v>
      </c>
      <c r="AG275" s="9">
        <v>812</v>
      </c>
      <c r="AH275" s="5">
        <f t="shared" si="103"/>
        <v>16400</v>
      </c>
      <c r="AI275" s="5">
        <f t="shared" si="104"/>
        <v>11201200</v>
      </c>
      <c r="AL275" s="126" t="s">
        <v>920</v>
      </c>
      <c r="AM275" s="127" t="s">
        <v>574</v>
      </c>
      <c r="AN275" s="128" t="s">
        <v>981</v>
      </c>
      <c r="AO275" s="127" t="s">
        <v>512</v>
      </c>
      <c r="AP275" s="128" t="s">
        <v>794</v>
      </c>
      <c r="AQ275" s="127" t="s">
        <v>701</v>
      </c>
      <c r="AR275" s="127" t="s">
        <v>858</v>
      </c>
      <c r="AS275" s="127" t="s">
        <v>637</v>
      </c>
      <c r="AT275" s="127" t="s">
        <v>441</v>
      </c>
      <c r="AU275" s="127" t="s">
        <v>97</v>
      </c>
      <c r="AV275" s="127" t="s">
        <v>503</v>
      </c>
      <c r="AW275" s="128" t="s">
        <v>33</v>
      </c>
      <c r="AX275" s="127" t="s">
        <v>314</v>
      </c>
      <c r="AY275" s="128" t="s">
        <v>219</v>
      </c>
      <c r="AZ275" s="127" t="s">
        <v>377</v>
      </c>
      <c r="BA275" s="127" t="s">
        <v>157</v>
      </c>
      <c r="BB275" s="128" t="s">
        <v>598</v>
      </c>
      <c r="BC275" s="127" t="s">
        <v>943</v>
      </c>
      <c r="BD275" s="127" t="s">
        <v>535</v>
      </c>
      <c r="BE275" s="127" t="s">
        <v>1005</v>
      </c>
      <c r="BF275" s="127" t="s">
        <v>724</v>
      </c>
      <c r="BG275" s="127" t="s">
        <v>818</v>
      </c>
      <c r="BH275" s="127" t="s">
        <v>661</v>
      </c>
      <c r="BI275" s="127" t="s">
        <v>880</v>
      </c>
      <c r="BJ275" s="127" t="s">
        <v>89</v>
      </c>
      <c r="BK275" s="128" t="s">
        <v>1122</v>
      </c>
      <c r="BL275" s="127" t="s">
        <v>25</v>
      </c>
      <c r="BM275" s="127" t="s">
        <v>495</v>
      </c>
      <c r="BN275" s="127" t="s">
        <v>212</v>
      </c>
      <c r="BO275" s="127" t="s">
        <v>306</v>
      </c>
      <c r="BP275" s="127" t="s">
        <v>150</v>
      </c>
      <c r="BQ275" s="129" t="s">
        <v>369</v>
      </c>
      <c r="BS275" s="42"/>
      <c r="BT275" s="50" t="s">
        <v>672</v>
      </c>
      <c r="BU275" s="51" t="s">
        <v>1014</v>
      </c>
      <c r="BV275" s="52">
        <f>K3+(266*K5)</f>
        <v>267</v>
      </c>
      <c r="BW275" s="42"/>
    </row>
    <row r="276" spans="1:75" x14ac:dyDescent="0.2">
      <c r="A276" s="1">
        <v>16</v>
      </c>
      <c r="B276" s="7">
        <v>383</v>
      </c>
      <c r="C276" s="8">
        <v>240</v>
      </c>
      <c r="D276" s="8">
        <v>734</v>
      </c>
      <c r="E276" s="8">
        <v>845</v>
      </c>
      <c r="F276" s="8">
        <v>609</v>
      </c>
      <c r="G276" s="8">
        <v>1010</v>
      </c>
      <c r="H276" s="8">
        <v>452</v>
      </c>
      <c r="I276" s="8">
        <v>83</v>
      </c>
      <c r="J276" s="8">
        <v>197</v>
      </c>
      <c r="K276" s="8">
        <v>342</v>
      </c>
      <c r="L276" s="8">
        <v>872</v>
      </c>
      <c r="M276" s="8">
        <v>759</v>
      </c>
      <c r="N276" s="17">
        <v>987</v>
      </c>
      <c r="O276" s="8">
        <v>588</v>
      </c>
      <c r="P276" s="8">
        <v>122</v>
      </c>
      <c r="Q276" s="97">
        <v>489</v>
      </c>
      <c r="R276" s="8">
        <v>537</v>
      </c>
      <c r="S276" s="8">
        <v>906</v>
      </c>
      <c r="T276" s="8">
        <v>444</v>
      </c>
      <c r="U276" s="8">
        <v>43</v>
      </c>
      <c r="V276" s="8">
        <v>263</v>
      </c>
      <c r="W276" s="8">
        <v>152</v>
      </c>
      <c r="X276" s="8">
        <v>678</v>
      </c>
      <c r="Y276" s="8">
        <v>821</v>
      </c>
      <c r="Z276" s="8">
        <v>931</v>
      </c>
      <c r="AA276" s="8">
        <v>564</v>
      </c>
      <c r="AB276" s="8">
        <v>2</v>
      </c>
      <c r="AC276" s="8">
        <v>401</v>
      </c>
      <c r="AD276" s="8">
        <v>189</v>
      </c>
      <c r="AE276" s="8">
        <v>302</v>
      </c>
      <c r="AF276" s="8">
        <v>800</v>
      </c>
      <c r="AG276" s="9">
        <v>655</v>
      </c>
      <c r="AH276" s="5">
        <f t="shared" si="103"/>
        <v>16400</v>
      </c>
      <c r="AI276" s="5">
        <f t="shared" si="104"/>
        <v>11201200</v>
      </c>
      <c r="AL276" s="126" t="s">
        <v>934</v>
      </c>
      <c r="AM276" s="127" t="s">
        <v>589</v>
      </c>
      <c r="AN276" s="127" t="s">
        <v>996</v>
      </c>
      <c r="AO276" s="128" t="s">
        <v>527</v>
      </c>
      <c r="AP276" s="127" t="s">
        <v>809</v>
      </c>
      <c r="AQ276" s="128" t="s">
        <v>715</v>
      </c>
      <c r="AR276" s="127" t="s">
        <v>872</v>
      </c>
      <c r="AS276" s="127" t="s">
        <v>652</v>
      </c>
      <c r="AT276" s="127" t="s">
        <v>442</v>
      </c>
      <c r="AU276" s="127" t="s">
        <v>98</v>
      </c>
      <c r="AV276" s="128" t="s">
        <v>504</v>
      </c>
      <c r="AW276" s="127" t="s">
        <v>34</v>
      </c>
      <c r="AX276" s="128" t="s">
        <v>315</v>
      </c>
      <c r="AY276" s="127" t="s">
        <v>220</v>
      </c>
      <c r="AZ276" s="127" t="s">
        <v>378</v>
      </c>
      <c r="BA276" s="127" t="s">
        <v>158</v>
      </c>
      <c r="BB276" s="127" t="s">
        <v>597</v>
      </c>
      <c r="BC276" s="128" t="s">
        <v>1136</v>
      </c>
      <c r="BD276" s="127" t="s">
        <v>534</v>
      </c>
      <c r="BE276" s="127" t="s">
        <v>1004</v>
      </c>
      <c r="BF276" s="127" t="s">
        <v>723</v>
      </c>
      <c r="BG276" s="127" t="s">
        <v>817</v>
      </c>
      <c r="BH276" s="127" t="s">
        <v>660</v>
      </c>
      <c r="BI276" s="127" t="s">
        <v>879</v>
      </c>
      <c r="BJ276" s="128" t="s">
        <v>74</v>
      </c>
      <c r="BK276" s="127" t="s">
        <v>418</v>
      </c>
      <c r="BL276" s="127" t="s">
        <v>11</v>
      </c>
      <c r="BM276" s="127" t="s">
        <v>480</v>
      </c>
      <c r="BN276" s="127" t="s">
        <v>197</v>
      </c>
      <c r="BO276" s="127" t="s">
        <v>291</v>
      </c>
      <c r="BP276" s="127" t="s">
        <v>136</v>
      </c>
      <c r="BQ276" s="129" t="s">
        <v>355</v>
      </c>
      <c r="BS276" s="42"/>
      <c r="BT276" s="50" t="s">
        <v>612</v>
      </c>
      <c r="BU276" s="51" t="s">
        <v>1014</v>
      </c>
      <c r="BV276" s="52">
        <f>K3+(267*K5)</f>
        <v>268</v>
      </c>
      <c r="BW276" s="42"/>
    </row>
    <row r="277" spans="1:75" x14ac:dyDescent="0.2">
      <c r="A277" s="1">
        <v>17</v>
      </c>
      <c r="B277" s="7">
        <v>370</v>
      </c>
      <c r="C277" s="8">
        <v>225</v>
      </c>
      <c r="D277" s="8">
        <v>723</v>
      </c>
      <c r="E277" s="8">
        <v>836</v>
      </c>
      <c r="F277" s="8">
        <v>624</v>
      </c>
      <c r="G277" s="8">
        <v>1023</v>
      </c>
      <c r="H277" s="8">
        <v>461</v>
      </c>
      <c r="I277" s="8">
        <v>94</v>
      </c>
      <c r="J277" s="8">
        <v>204</v>
      </c>
      <c r="K277" s="8">
        <v>347</v>
      </c>
      <c r="L277" s="8">
        <v>873</v>
      </c>
      <c r="M277" s="8">
        <v>762</v>
      </c>
      <c r="N277" s="8">
        <v>982</v>
      </c>
      <c r="O277" s="8">
        <v>581</v>
      </c>
      <c r="P277" s="8">
        <v>119</v>
      </c>
      <c r="Q277" s="8">
        <v>488</v>
      </c>
      <c r="R277" s="97">
        <v>536</v>
      </c>
      <c r="S277" s="8">
        <v>903</v>
      </c>
      <c r="T277" s="8">
        <v>437</v>
      </c>
      <c r="U277" s="17">
        <v>38</v>
      </c>
      <c r="V277" s="8">
        <v>266</v>
      </c>
      <c r="W277" s="8">
        <v>153</v>
      </c>
      <c r="X277" s="8">
        <v>683</v>
      </c>
      <c r="Y277" s="8">
        <v>828</v>
      </c>
      <c r="Z277" s="8">
        <v>942</v>
      </c>
      <c r="AA277" s="8">
        <v>573</v>
      </c>
      <c r="AB277" s="8">
        <v>15</v>
      </c>
      <c r="AC277" s="8">
        <v>416</v>
      </c>
      <c r="AD277" s="8">
        <v>180</v>
      </c>
      <c r="AE277" s="8">
        <v>291</v>
      </c>
      <c r="AF277" s="8">
        <v>785</v>
      </c>
      <c r="AG277" s="9">
        <v>642</v>
      </c>
      <c r="AH277" s="5">
        <f t="shared" si="103"/>
        <v>16400</v>
      </c>
      <c r="AI277" s="5">
        <f t="shared" si="104"/>
        <v>11201200</v>
      </c>
      <c r="AL277" s="126" t="s">
        <v>606</v>
      </c>
      <c r="AM277" s="127" t="s">
        <v>888</v>
      </c>
      <c r="AN277" s="127" t="s">
        <v>542</v>
      </c>
      <c r="AO277" s="128" t="s">
        <v>951</v>
      </c>
      <c r="AP277" s="127" t="s">
        <v>731</v>
      </c>
      <c r="AQ277" s="128" t="s">
        <v>763</v>
      </c>
      <c r="AR277" s="127" t="s">
        <v>669</v>
      </c>
      <c r="AS277" s="127" t="s">
        <v>826</v>
      </c>
      <c r="AT277" s="127" t="s">
        <v>127</v>
      </c>
      <c r="AU277" s="127" t="s">
        <v>409</v>
      </c>
      <c r="AV277" s="128" t="s">
        <v>1131</v>
      </c>
      <c r="AW277" s="127" t="s">
        <v>473</v>
      </c>
      <c r="AX277" s="128" t="s">
        <v>251</v>
      </c>
      <c r="AY277" s="127" t="s">
        <v>283</v>
      </c>
      <c r="AZ277" s="127" t="s">
        <v>188</v>
      </c>
      <c r="BA277" s="127" t="s">
        <v>346</v>
      </c>
      <c r="BB277" s="127" t="s">
        <v>912</v>
      </c>
      <c r="BC277" s="128" t="s">
        <v>1116</v>
      </c>
      <c r="BD277" s="127" t="s">
        <v>973</v>
      </c>
      <c r="BE277" s="127" t="s">
        <v>566</v>
      </c>
      <c r="BF277" s="127" t="s">
        <v>786</v>
      </c>
      <c r="BG277" s="127" t="s">
        <v>755</v>
      </c>
      <c r="BH277" s="127" t="s">
        <v>850</v>
      </c>
      <c r="BI277" s="127" t="s">
        <v>693</v>
      </c>
      <c r="BJ277" s="128" t="s">
        <v>401</v>
      </c>
      <c r="BK277" s="127" t="s">
        <v>120</v>
      </c>
      <c r="BL277" s="127" t="s">
        <v>465</v>
      </c>
      <c r="BM277" s="127" t="s">
        <v>57</v>
      </c>
      <c r="BN277" s="127" t="s">
        <v>275</v>
      </c>
      <c r="BO277" s="127" t="s">
        <v>243</v>
      </c>
      <c r="BP277" s="127" t="s">
        <v>338</v>
      </c>
      <c r="BQ277" s="129" t="s">
        <v>180</v>
      </c>
      <c r="BS277" s="42"/>
      <c r="BT277" s="50" t="s">
        <v>419</v>
      </c>
      <c r="BU277" s="51" t="s">
        <v>1014</v>
      </c>
      <c r="BV277" s="52">
        <f>K3+(268*K5)</f>
        <v>269</v>
      </c>
      <c r="BW277" s="42"/>
    </row>
    <row r="278" spans="1:75" x14ac:dyDescent="0.2">
      <c r="A278" s="1">
        <v>18</v>
      </c>
      <c r="B278" s="7">
        <v>213</v>
      </c>
      <c r="C278" s="8">
        <v>326</v>
      </c>
      <c r="D278" s="8">
        <v>888</v>
      </c>
      <c r="E278" s="8">
        <v>743</v>
      </c>
      <c r="F278" s="8">
        <v>971</v>
      </c>
      <c r="G278" s="8">
        <v>604</v>
      </c>
      <c r="H278" s="8">
        <v>106</v>
      </c>
      <c r="I278" s="8">
        <v>505</v>
      </c>
      <c r="J278" s="8">
        <v>367</v>
      </c>
      <c r="K278" s="8">
        <v>256</v>
      </c>
      <c r="L278" s="8">
        <v>718</v>
      </c>
      <c r="M278" s="8">
        <v>861</v>
      </c>
      <c r="N278" s="8">
        <v>625</v>
      </c>
      <c r="O278" s="8">
        <v>994</v>
      </c>
      <c r="P278" s="8">
        <v>468</v>
      </c>
      <c r="Q278" s="8">
        <v>67</v>
      </c>
      <c r="R278" s="8">
        <v>947</v>
      </c>
      <c r="S278" s="97">
        <v>548</v>
      </c>
      <c r="T278" s="17">
        <v>18</v>
      </c>
      <c r="U278" s="8">
        <v>385</v>
      </c>
      <c r="V278" s="8">
        <v>173</v>
      </c>
      <c r="W278" s="8">
        <v>318</v>
      </c>
      <c r="X278" s="8">
        <v>784</v>
      </c>
      <c r="Y278" s="8">
        <v>671</v>
      </c>
      <c r="Z278" s="8">
        <v>521</v>
      </c>
      <c r="AA278" s="8">
        <v>922</v>
      </c>
      <c r="AB278" s="8">
        <v>428</v>
      </c>
      <c r="AC278" s="8">
        <v>59</v>
      </c>
      <c r="AD278" s="8">
        <v>279</v>
      </c>
      <c r="AE278" s="8">
        <v>136</v>
      </c>
      <c r="AF278" s="8">
        <v>694</v>
      </c>
      <c r="AG278" s="9">
        <v>805</v>
      </c>
      <c r="AH278" s="5">
        <f t="shared" si="103"/>
        <v>16400</v>
      </c>
      <c r="AI278" s="5">
        <f t="shared" si="104"/>
        <v>11201200</v>
      </c>
      <c r="AL278" s="126" t="s">
        <v>620</v>
      </c>
      <c r="AM278" s="127" t="s">
        <v>903</v>
      </c>
      <c r="AN278" s="128" t="s">
        <v>557</v>
      </c>
      <c r="AO278" s="127" t="s">
        <v>964</v>
      </c>
      <c r="AP278" s="128" t="s">
        <v>746</v>
      </c>
      <c r="AQ278" s="127" t="s">
        <v>777</v>
      </c>
      <c r="AR278" s="127" t="s">
        <v>684</v>
      </c>
      <c r="AS278" s="127" t="s">
        <v>841</v>
      </c>
      <c r="AT278" s="127" t="s">
        <v>128</v>
      </c>
      <c r="AU278" s="127" t="s">
        <v>410</v>
      </c>
      <c r="AV278" s="127" t="s">
        <v>66</v>
      </c>
      <c r="AW278" s="128" t="s">
        <v>474</v>
      </c>
      <c r="AX278" s="127" t="s">
        <v>252</v>
      </c>
      <c r="AY278" s="128" t="s">
        <v>284</v>
      </c>
      <c r="AZ278" s="127" t="s">
        <v>189</v>
      </c>
      <c r="BA278" s="127" t="s">
        <v>347</v>
      </c>
      <c r="BB278" s="128" t="s">
        <v>911</v>
      </c>
      <c r="BC278" s="127" t="s">
        <v>628</v>
      </c>
      <c r="BD278" s="127" t="s">
        <v>972</v>
      </c>
      <c r="BE278" s="127" t="s">
        <v>565</v>
      </c>
      <c r="BF278" s="127" t="s">
        <v>785</v>
      </c>
      <c r="BG278" s="127" t="s">
        <v>754</v>
      </c>
      <c r="BH278" s="127" t="s">
        <v>849</v>
      </c>
      <c r="BI278" s="127" t="s">
        <v>692</v>
      </c>
      <c r="BJ278" s="127" t="s">
        <v>386</v>
      </c>
      <c r="BK278" s="128" t="s">
        <v>1142</v>
      </c>
      <c r="BL278" s="127" t="s">
        <v>450</v>
      </c>
      <c r="BM278" s="127" t="s">
        <v>42</v>
      </c>
      <c r="BN278" s="127" t="s">
        <v>260</v>
      </c>
      <c r="BO278" s="127" t="s">
        <v>228</v>
      </c>
      <c r="BP278" s="127" t="s">
        <v>323</v>
      </c>
      <c r="BQ278" s="129" t="s">
        <v>166</v>
      </c>
      <c r="BS278" s="42"/>
      <c r="BT278" s="50" t="s">
        <v>359</v>
      </c>
      <c r="BU278" s="51" t="s">
        <v>1014</v>
      </c>
      <c r="BV278" s="52">
        <f>K3+(269*K5)</f>
        <v>270</v>
      </c>
      <c r="BW278" s="42"/>
    </row>
    <row r="279" spans="1:75" x14ac:dyDescent="0.2">
      <c r="A279" s="1">
        <v>19</v>
      </c>
      <c r="B279" s="7">
        <v>649</v>
      </c>
      <c r="C279" s="8">
        <v>794</v>
      </c>
      <c r="D279" s="8">
        <v>300</v>
      </c>
      <c r="E279" s="8">
        <v>187</v>
      </c>
      <c r="F279" s="8">
        <v>407</v>
      </c>
      <c r="G279" s="8">
        <v>8</v>
      </c>
      <c r="H279" s="8">
        <v>566</v>
      </c>
      <c r="I279" s="8">
        <v>933</v>
      </c>
      <c r="J279" s="8">
        <v>819</v>
      </c>
      <c r="K279" s="8">
        <v>676</v>
      </c>
      <c r="L279" s="8">
        <v>146</v>
      </c>
      <c r="M279" s="8">
        <v>257</v>
      </c>
      <c r="N279" s="8">
        <v>45</v>
      </c>
      <c r="O279" s="8">
        <v>446</v>
      </c>
      <c r="P279" s="8">
        <v>912</v>
      </c>
      <c r="Q279" s="8">
        <v>543</v>
      </c>
      <c r="R279" s="8">
        <v>495</v>
      </c>
      <c r="S279" s="17">
        <v>128</v>
      </c>
      <c r="T279" s="97">
        <v>590</v>
      </c>
      <c r="U279" s="8">
        <v>989</v>
      </c>
      <c r="V279" s="8">
        <v>753</v>
      </c>
      <c r="W279" s="8">
        <v>866</v>
      </c>
      <c r="X279" s="8">
        <v>340</v>
      </c>
      <c r="Y279" s="8">
        <v>195</v>
      </c>
      <c r="Z279" s="8">
        <v>85</v>
      </c>
      <c r="AA279" s="8">
        <v>454</v>
      </c>
      <c r="AB279" s="8">
        <v>1016</v>
      </c>
      <c r="AC279" s="8">
        <v>615</v>
      </c>
      <c r="AD279" s="8">
        <v>843</v>
      </c>
      <c r="AE279" s="8">
        <v>732</v>
      </c>
      <c r="AF279" s="8">
        <v>234</v>
      </c>
      <c r="AG279" s="9">
        <v>377</v>
      </c>
      <c r="AH279" s="5">
        <f t="shared" si="103"/>
        <v>16400</v>
      </c>
      <c r="AI279" s="5">
        <f t="shared" si="104"/>
        <v>11201200</v>
      </c>
      <c r="AJ279" s="2">
        <f t="shared" si="102"/>
        <v>8606720000</v>
      </c>
      <c r="AL279" s="126" t="s">
        <v>608</v>
      </c>
      <c r="AM279" s="127" t="s">
        <v>890</v>
      </c>
      <c r="AN279" s="127" t="s">
        <v>544</v>
      </c>
      <c r="AO279" s="127" t="s">
        <v>953</v>
      </c>
      <c r="AP279" s="127" t="s">
        <v>733</v>
      </c>
      <c r="AQ279" s="127" t="s">
        <v>765</v>
      </c>
      <c r="AR279" s="127" t="s">
        <v>671</v>
      </c>
      <c r="AS279" s="128" t="s">
        <v>828</v>
      </c>
      <c r="AT279" s="127" t="s">
        <v>125</v>
      </c>
      <c r="AU279" s="127" t="s">
        <v>407</v>
      </c>
      <c r="AV279" s="127" t="s">
        <v>63</v>
      </c>
      <c r="AW279" s="127" t="s">
        <v>471</v>
      </c>
      <c r="AX279" s="127" t="s">
        <v>249</v>
      </c>
      <c r="AY279" s="127" t="s">
        <v>281</v>
      </c>
      <c r="AZ279" s="128" t="s">
        <v>1137</v>
      </c>
      <c r="BA279" s="127" t="s">
        <v>344</v>
      </c>
      <c r="BB279" s="127" t="s">
        <v>914</v>
      </c>
      <c r="BC279" s="127" t="s">
        <v>631</v>
      </c>
      <c r="BD279" s="127" t="s">
        <v>975</v>
      </c>
      <c r="BE279" s="128" t="s">
        <v>568</v>
      </c>
      <c r="BF279" s="127" t="s">
        <v>788</v>
      </c>
      <c r="BG279" s="128" t="s">
        <v>757</v>
      </c>
      <c r="BH279" s="127" t="s">
        <v>852</v>
      </c>
      <c r="BI279" s="127" t="s">
        <v>695</v>
      </c>
      <c r="BJ279" s="127" t="s">
        <v>399</v>
      </c>
      <c r="BK279" s="127" t="s">
        <v>118</v>
      </c>
      <c r="BL279" s="128" t="s">
        <v>463</v>
      </c>
      <c r="BM279" s="127" t="s">
        <v>55</v>
      </c>
      <c r="BN279" s="128" t="s">
        <v>273</v>
      </c>
      <c r="BO279" s="127" t="s">
        <v>241</v>
      </c>
      <c r="BP279" s="127" t="s">
        <v>492</v>
      </c>
      <c r="BQ279" s="129" t="s">
        <v>178</v>
      </c>
      <c r="BS279" s="42"/>
      <c r="BT279" s="50" t="s">
        <v>227</v>
      </c>
      <c r="BU279" s="51" t="s">
        <v>1014</v>
      </c>
      <c r="BV279" s="52">
        <f>K3+(270*K5)</f>
        <v>271</v>
      </c>
      <c r="BW279" s="42"/>
    </row>
    <row r="280" spans="1:75" x14ac:dyDescent="0.2">
      <c r="A280" s="1">
        <v>20</v>
      </c>
      <c r="B280" s="7">
        <v>814</v>
      </c>
      <c r="C280" s="8">
        <v>701</v>
      </c>
      <c r="D280" s="8">
        <v>143</v>
      </c>
      <c r="E280" s="8">
        <v>288</v>
      </c>
      <c r="F280" s="8">
        <v>52</v>
      </c>
      <c r="G280" s="8">
        <v>419</v>
      </c>
      <c r="H280" s="8">
        <v>913</v>
      </c>
      <c r="I280" s="8">
        <v>514</v>
      </c>
      <c r="J280" s="8">
        <v>664</v>
      </c>
      <c r="K280" s="8">
        <v>775</v>
      </c>
      <c r="L280" s="8">
        <v>309</v>
      </c>
      <c r="M280" s="8">
        <v>166</v>
      </c>
      <c r="N280" s="8">
        <v>394</v>
      </c>
      <c r="O280" s="8">
        <v>25</v>
      </c>
      <c r="P280" s="8">
        <v>555</v>
      </c>
      <c r="Q280" s="8">
        <v>956</v>
      </c>
      <c r="R280" s="17">
        <v>76</v>
      </c>
      <c r="S280" s="8">
        <v>475</v>
      </c>
      <c r="T280" s="8">
        <v>1001</v>
      </c>
      <c r="U280" s="97">
        <v>634</v>
      </c>
      <c r="V280" s="8">
        <v>854</v>
      </c>
      <c r="W280" s="8">
        <v>709</v>
      </c>
      <c r="X280" s="8">
        <v>247</v>
      </c>
      <c r="Y280" s="8">
        <v>360</v>
      </c>
      <c r="Z280" s="8">
        <v>498</v>
      </c>
      <c r="AA280" s="8">
        <v>97</v>
      </c>
      <c r="AB280" s="8">
        <v>595</v>
      </c>
      <c r="AC280" s="8">
        <v>964</v>
      </c>
      <c r="AD280" s="8">
        <v>752</v>
      </c>
      <c r="AE280" s="8">
        <v>895</v>
      </c>
      <c r="AF280" s="8">
        <v>333</v>
      </c>
      <c r="AG280" s="9">
        <v>222</v>
      </c>
      <c r="AH280" s="5">
        <f t="shared" si="103"/>
        <v>16400</v>
      </c>
      <c r="AI280" s="5">
        <f t="shared" si="104"/>
        <v>11201200</v>
      </c>
      <c r="AJ280" s="2">
        <f t="shared" si="102"/>
        <v>8606720000</v>
      </c>
      <c r="AL280" s="126" t="s">
        <v>618</v>
      </c>
      <c r="AM280" s="127" t="s">
        <v>901</v>
      </c>
      <c r="AN280" s="127" t="s">
        <v>555</v>
      </c>
      <c r="AO280" s="127" t="s">
        <v>962</v>
      </c>
      <c r="AP280" s="127" t="s">
        <v>744</v>
      </c>
      <c r="AQ280" s="127" t="s">
        <v>775</v>
      </c>
      <c r="AR280" s="128" t="s">
        <v>1123</v>
      </c>
      <c r="AS280" s="127" t="s">
        <v>839</v>
      </c>
      <c r="AT280" s="127" t="s">
        <v>130</v>
      </c>
      <c r="AU280" s="127" t="s">
        <v>412</v>
      </c>
      <c r="AV280" s="127" t="s">
        <v>68</v>
      </c>
      <c r="AW280" s="127" t="s">
        <v>475</v>
      </c>
      <c r="AX280" s="127" t="s">
        <v>254</v>
      </c>
      <c r="AY280" s="127" t="s">
        <v>286</v>
      </c>
      <c r="AZ280" s="127" t="s">
        <v>191</v>
      </c>
      <c r="BA280" s="128" t="s">
        <v>349</v>
      </c>
      <c r="BB280" s="127" t="s">
        <v>909</v>
      </c>
      <c r="BC280" s="127" t="s">
        <v>626</v>
      </c>
      <c r="BD280" s="128" t="s">
        <v>970</v>
      </c>
      <c r="BE280" s="127" t="s">
        <v>563</v>
      </c>
      <c r="BF280" s="128" t="s">
        <v>783</v>
      </c>
      <c r="BG280" s="127" t="s">
        <v>752</v>
      </c>
      <c r="BH280" s="127" t="s">
        <v>847</v>
      </c>
      <c r="BI280" s="127" t="s">
        <v>690</v>
      </c>
      <c r="BJ280" s="127" t="s">
        <v>388</v>
      </c>
      <c r="BK280" s="127" t="s">
        <v>431</v>
      </c>
      <c r="BL280" s="127" t="s">
        <v>452</v>
      </c>
      <c r="BM280" s="128" t="s">
        <v>44</v>
      </c>
      <c r="BN280" s="127" t="s">
        <v>262</v>
      </c>
      <c r="BO280" s="128" t="s">
        <v>230</v>
      </c>
      <c r="BP280" s="127" t="s">
        <v>325</v>
      </c>
      <c r="BQ280" s="129" t="s">
        <v>168</v>
      </c>
      <c r="BS280" s="42"/>
      <c r="BT280" s="50" t="s">
        <v>36</v>
      </c>
      <c r="BU280" s="51" t="s">
        <v>1014</v>
      </c>
      <c r="BV280" s="52">
        <f>K3+(271*K5)</f>
        <v>272</v>
      </c>
      <c r="BW280" s="42"/>
    </row>
    <row r="281" spans="1:75" x14ac:dyDescent="0.2">
      <c r="A281" s="1">
        <v>21</v>
      </c>
      <c r="B281" s="7">
        <v>755</v>
      </c>
      <c r="C281" s="8">
        <v>868</v>
      </c>
      <c r="D281" s="8">
        <v>338</v>
      </c>
      <c r="E281" s="8">
        <v>193</v>
      </c>
      <c r="F281" s="8">
        <v>493</v>
      </c>
      <c r="G281" s="8">
        <v>126</v>
      </c>
      <c r="H281" s="8">
        <v>592</v>
      </c>
      <c r="I281" s="8">
        <v>991</v>
      </c>
      <c r="J281" s="8">
        <v>841</v>
      </c>
      <c r="K281" s="8">
        <v>730</v>
      </c>
      <c r="L281" s="8">
        <v>236</v>
      </c>
      <c r="M281" s="8">
        <v>379</v>
      </c>
      <c r="N281" s="8">
        <v>87</v>
      </c>
      <c r="O281" s="8">
        <v>456</v>
      </c>
      <c r="P281" s="8">
        <v>1014</v>
      </c>
      <c r="Q281" s="8">
        <v>613</v>
      </c>
      <c r="R281" s="8">
        <v>405</v>
      </c>
      <c r="S281" s="8">
        <v>6</v>
      </c>
      <c r="T281" s="8">
        <v>568</v>
      </c>
      <c r="U281" s="8">
        <v>935</v>
      </c>
      <c r="V281" s="97">
        <v>651</v>
      </c>
      <c r="W281" s="8">
        <v>796</v>
      </c>
      <c r="X281" s="8">
        <v>298</v>
      </c>
      <c r="Y281" s="17">
        <v>185</v>
      </c>
      <c r="Z281" s="8">
        <v>47</v>
      </c>
      <c r="AA281" s="8">
        <v>448</v>
      </c>
      <c r="AB281" s="8">
        <v>910</v>
      </c>
      <c r="AC281" s="8">
        <v>541</v>
      </c>
      <c r="AD281" s="8">
        <v>817</v>
      </c>
      <c r="AE281" s="8">
        <v>674</v>
      </c>
      <c r="AF281" s="8">
        <v>148</v>
      </c>
      <c r="AG281" s="9">
        <v>259</v>
      </c>
      <c r="AH281" s="5">
        <f t="shared" si="103"/>
        <v>16400</v>
      </c>
      <c r="AI281" s="5">
        <f t="shared" si="104"/>
        <v>11201200</v>
      </c>
      <c r="AJ281" s="2">
        <f t="shared" si="102"/>
        <v>8606720000</v>
      </c>
      <c r="AL281" s="126" t="s">
        <v>610</v>
      </c>
      <c r="AM281" s="128" t="s">
        <v>892</v>
      </c>
      <c r="AN281" s="127" t="s">
        <v>546</v>
      </c>
      <c r="AO281" s="127" t="s">
        <v>954</v>
      </c>
      <c r="AP281" s="127" t="s">
        <v>735</v>
      </c>
      <c r="AQ281" s="127" t="s">
        <v>767</v>
      </c>
      <c r="AR281" s="127" t="s">
        <v>673</v>
      </c>
      <c r="AS281" s="128" t="s">
        <v>830</v>
      </c>
      <c r="AT281" s="128" t="s">
        <v>123</v>
      </c>
      <c r="AU281" s="127" t="s">
        <v>405</v>
      </c>
      <c r="AV281" s="127" t="s">
        <v>61</v>
      </c>
      <c r="AW281" s="127" t="s">
        <v>469</v>
      </c>
      <c r="AX281" s="127" t="s">
        <v>247</v>
      </c>
      <c r="AY281" s="127" t="s">
        <v>279</v>
      </c>
      <c r="AZ281" s="128" t="s">
        <v>184</v>
      </c>
      <c r="BA281" s="127" t="s">
        <v>342</v>
      </c>
      <c r="BB281" s="127" t="s">
        <v>916</v>
      </c>
      <c r="BC281" s="127" t="s">
        <v>633</v>
      </c>
      <c r="BD281" s="127" t="s">
        <v>977</v>
      </c>
      <c r="BE281" s="128" t="s">
        <v>570</v>
      </c>
      <c r="BF281" s="127" t="s">
        <v>790</v>
      </c>
      <c r="BG281" s="127" t="s">
        <v>759</v>
      </c>
      <c r="BH281" s="127" t="s">
        <v>854</v>
      </c>
      <c r="BI281" s="127" t="s">
        <v>697</v>
      </c>
      <c r="BJ281" s="127" t="s">
        <v>397</v>
      </c>
      <c r="BK281" s="127" t="s">
        <v>116</v>
      </c>
      <c r="BL281" s="128" t="s">
        <v>1130</v>
      </c>
      <c r="BM281" s="127" t="s">
        <v>53</v>
      </c>
      <c r="BN281" s="127" t="s">
        <v>271</v>
      </c>
      <c r="BO281" s="127" t="s">
        <v>239</v>
      </c>
      <c r="BP281" s="127" t="s">
        <v>334</v>
      </c>
      <c r="BQ281" s="129" t="s">
        <v>176</v>
      </c>
      <c r="BS281" s="42"/>
      <c r="BT281" s="50" t="s">
        <v>514</v>
      </c>
      <c r="BU281" s="51" t="s">
        <v>1014</v>
      </c>
      <c r="BV281" s="52">
        <f>K3+(272*K5)</f>
        <v>273</v>
      </c>
      <c r="BW281" s="42"/>
    </row>
    <row r="282" spans="1:75" x14ac:dyDescent="0.2">
      <c r="A282" s="1">
        <v>22</v>
      </c>
      <c r="B282" s="7">
        <v>856</v>
      </c>
      <c r="C282" s="8">
        <v>711</v>
      </c>
      <c r="D282" s="8">
        <v>245</v>
      </c>
      <c r="E282" s="8">
        <v>358</v>
      </c>
      <c r="F282" s="8">
        <v>74</v>
      </c>
      <c r="G282" s="8">
        <v>473</v>
      </c>
      <c r="H282" s="8">
        <v>1003</v>
      </c>
      <c r="I282" s="8">
        <v>636</v>
      </c>
      <c r="J282" s="8">
        <v>750</v>
      </c>
      <c r="K282" s="8">
        <v>893</v>
      </c>
      <c r="L282" s="8">
        <v>335</v>
      </c>
      <c r="M282" s="8">
        <v>224</v>
      </c>
      <c r="N282" s="8">
        <v>500</v>
      </c>
      <c r="O282" s="8">
        <v>99</v>
      </c>
      <c r="P282" s="8">
        <v>593</v>
      </c>
      <c r="Q282" s="8">
        <v>962</v>
      </c>
      <c r="R282" s="8">
        <v>50</v>
      </c>
      <c r="S282" s="8">
        <v>417</v>
      </c>
      <c r="T282" s="8">
        <v>915</v>
      </c>
      <c r="U282" s="8">
        <v>516</v>
      </c>
      <c r="V282" s="8">
        <v>816</v>
      </c>
      <c r="W282" s="97">
        <v>703</v>
      </c>
      <c r="X282" s="17">
        <v>141</v>
      </c>
      <c r="Y282" s="8">
        <v>286</v>
      </c>
      <c r="Z282" s="8">
        <v>396</v>
      </c>
      <c r="AA282" s="8">
        <v>27</v>
      </c>
      <c r="AB282" s="8">
        <v>553</v>
      </c>
      <c r="AC282" s="8">
        <v>954</v>
      </c>
      <c r="AD282" s="8">
        <v>662</v>
      </c>
      <c r="AE282" s="8">
        <v>773</v>
      </c>
      <c r="AF282" s="8">
        <v>311</v>
      </c>
      <c r="AG282" s="9">
        <v>168</v>
      </c>
      <c r="AH282" s="5">
        <f t="shared" si="103"/>
        <v>16400</v>
      </c>
      <c r="AI282" s="5">
        <f t="shared" si="104"/>
        <v>11201200</v>
      </c>
      <c r="AJ282" s="2">
        <f t="shared" si="102"/>
        <v>8606720000</v>
      </c>
      <c r="AL282" s="130" t="s">
        <v>616</v>
      </c>
      <c r="AM282" s="127" t="s">
        <v>899</v>
      </c>
      <c r="AN282" s="127" t="s">
        <v>553</v>
      </c>
      <c r="AO282" s="127" t="s">
        <v>960</v>
      </c>
      <c r="AP282" s="127" t="s">
        <v>742</v>
      </c>
      <c r="AQ282" s="127" t="s">
        <v>773</v>
      </c>
      <c r="AR282" s="128" t="s">
        <v>680</v>
      </c>
      <c r="AS282" s="127" t="s">
        <v>837</v>
      </c>
      <c r="AT282" s="127" t="s">
        <v>132</v>
      </c>
      <c r="AU282" s="128" t="s">
        <v>414</v>
      </c>
      <c r="AV282" s="127" t="s">
        <v>70</v>
      </c>
      <c r="AW282" s="127" t="s">
        <v>476</v>
      </c>
      <c r="AX282" s="127" t="s">
        <v>256</v>
      </c>
      <c r="AY282" s="127" t="s">
        <v>6</v>
      </c>
      <c r="AZ282" s="127" t="s">
        <v>193</v>
      </c>
      <c r="BA282" s="128" t="s">
        <v>351</v>
      </c>
      <c r="BB282" s="127" t="s">
        <v>907</v>
      </c>
      <c r="BC282" s="127" t="s">
        <v>624</v>
      </c>
      <c r="BD282" s="128" t="s">
        <v>1118</v>
      </c>
      <c r="BE282" s="127" t="s">
        <v>561</v>
      </c>
      <c r="BF282" s="127" t="s">
        <v>781</v>
      </c>
      <c r="BG282" s="127" t="s">
        <v>750</v>
      </c>
      <c r="BH282" s="127" t="s">
        <v>845</v>
      </c>
      <c r="BI282" s="127" t="s">
        <v>688</v>
      </c>
      <c r="BJ282" s="127" t="s">
        <v>390</v>
      </c>
      <c r="BK282" s="127" t="s">
        <v>109</v>
      </c>
      <c r="BL282" s="127" t="s">
        <v>454</v>
      </c>
      <c r="BM282" s="128" t="s">
        <v>139</v>
      </c>
      <c r="BN282" s="127" t="s">
        <v>264</v>
      </c>
      <c r="BO282" s="127" t="s">
        <v>232</v>
      </c>
      <c r="BP282" s="127" t="s">
        <v>327</v>
      </c>
      <c r="BQ282" s="129" t="s">
        <v>170</v>
      </c>
      <c r="BS282" s="42"/>
      <c r="BT282" s="50" t="s">
        <v>708</v>
      </c>
      <c r="BU282" s="51" t="s">
        <v>1014</v>
      </c>
      <c r="BV282" s="52">
        <f>K3+(273*K5)</f>
        <v>274</v>
      </c>
      <c r="BW282" s="42"/>
    </row>
    <row r="283" spans="1:75" x14ac:dyDescent="0.2">
      <c r="A283" s="1">
        <v>23</v>
      </c>
      <c r="B283" s="7">
        <v>268</v>
      </c>
      <c r="C283" s="8">
        <v>155</v>
      </c>
      <c r="D283" s="8">
        <v>681</v>
      </c>
      <c r="E283" s="8">
        <v>826</v>
      </c>
      <c r="F283" s="8">
        <v>534</v>
      </c>
      <c r="G283" s="8">
        <v>901</v>
      </c>
      <c r="H283" s="8">
        <v>439</v>
      </c>
      <c r="I283" s="8">
        <v>40</v>
      </c>
      <c r="J283" s="8">
        <v>178</v>
      </c>
      <c r="K283" s="8">
        <v>289</v>
      </c>
      <c r="L283" s="8">
        <v>787</v>
      </c>
      <c r="M283" s="8">
        <v>644</v>
      </c>
      <c r="N283" s="8">
        <v>944</v>
      </c>
      <c r="O283" s="8">
        <v>575</v>
      </c>
      <c r="P283" s="8">
        <v>13</v>
      </c>
      <c r="Q283" s="8">
        <v>414</v>
      </c>
      <c r="R283" s="8">
        <v>622</v>
      </c>
      <c r="S283" s="8">
        <v>1021</v>
      </c>
      <c r="T283" s="8">
        <v>463</v>
      </c>
      <c r="U283" s="8">
        <v>96</v>
      </c>
      <c r="V283" s="8">
        <v>372</v>
      </c>
      <c r="W283" s="17">
        <v>227</v>
      </c>
      <c r="X283" s="97">
        <v>721</v>
      </c>
      <c r="Y283" s="8">
        <v>834</v>
      </c>
      <c r="Z283" s="8">
        <v>984</v>
      </c>
      <c r="AA283" s="8">
        <v>583</v>
      </c>
      <c r="AB283" s="8">
        <v>117</v>
      </c>
      <c r="AC283" s="8">
        <v>486</v>
      </c>
      <c r="AD283" s="8">
        <v>202</v>
      </c>
      <c r="AE283" s="8">
        <v>345</v>
      </c>
      <c r="AF283" s="8">
        <v>875</v>
      </c>
      <c r="AG283" s="9">
        <v>764</v>
      </c>
      <c r="AH283" s="5">
        <f t="shared" si="103"/>
        <v>16400</v>
      </c>
      <c r="AI283" s="5">
        <f t="shared" si="104"/>
        <v>11201200</v>
      </c>
      <c r="AL283" s="126" t="s">
        <v>612</v>
      </c>
      <c r="AM283" s="127" t="s">
        <v>894</v>
      </c>
      <c r="AN283" s="127" t="s">
        <v>548</v>
      </c>
      <c r="AO283" s="127" t="s">
        <v>955</v>
      </c>
      <c r="AP283" s="127" t="s">
        <v>737</v>
      </c>
      <c r="AQ283" s="128" t="s">
        <v>1109</v>
      </c>
      <c r="AR283" s="127" t="s">
        <v>675</v>
      </c>
      <c r="AS283" s="127" t="s">
        <v>832</v>
      </c>
      <c r="AT283" s="127" t="s">
        <v>121</v>
      </c>
      <c r="AU283" s="127" t="s">
        <v>403</v>
      </c>
      <c r="AV283" s="127" t="s">
        <v>59</v>
      </c>
      <c r="AW283" s="127" t="s">
        <v>467</v>
      </c>
      <c r="AX283" s="128" t="s">
        <v>245</v>
      </c>
      <c r="AY283" s="127" t="s">
        <v>277</v>
      </c>
      <c r="AZ283" s="127" t="s">
        <v>182</v>
      </c>
      <c r="BA283" s="127" t="s">
        <v>340</v>
      </c>
      <c r="BB283" s="127" t="s">
        <v>918</v>
      </c>
      <c r="BC283" s="128" t="s">
        <v>635</v>
      </c>
      <c r="BD283" s="127" t="s">
        <v>979</v>
      </c>
      <c r="BE283" s="127" t="s">
        <v>572</v>
      </c>
      <c r="BF283" s="127" t="s">
        <v>792</v>
      </c>
      <c r="BG283" s="127" t="s">
        <v>761</v>
      </c>
      <c r="BH283" s="127" t="s">
        <v>856</v>
      </c>
      <c r="BI283" s="128" t="s">
        <v>699</v>
      </c>
      <c r="BJ283" s="128" t="s">
        <v>395</v>
      </c>
      <c r="BK283" s="127" t="s">
        <v>114</v>
      </c>
      <c r="BL283" s="127" t="s">
        <v>459</v>
      </c>
      <c r="BM283" s="127" t="s">
        <v>51</v>
      </c>
      <c r="BN283" s="127" t="s">
        <v>269</v>
      </c>
      <c r="BO283" s="127" t="s">
        <v>237</v>
      </c>
      <c r="BP283" s="128" t="s">
        <v>332</v>
      </c>
      <c r="BQ283" s="129" t="s">
        <v>174</v>
      </c>
      <c r="BS283" s="42"/>
      <c r="BT283" s="50" t="s">
        <v>884</v>
      </c>
      <c r="BU283" s="51" t="s">
        <v>1014</v>
      </c>
      <c r="BV283" s="52">
        <f>K3+(274*K5)</f>
        <v>275</v>
      </c>
      <c r="BW283" s="42"/>
    </row>
    <row r="284" spans="1:75" x14ac:dyDescent="0.2">
      <c r="A284" s="1">
        <v>24</v>
      </c>
      <c r="B284" s="7">
        <v>175</v>
      </c>
      <c r="C284" s="8">
        <v>320</v>
      </c>
      <c r="D284" s="8">
        <v>782</v>
      </c>
      <c r="E284" s="8">
        <v>669</v>
      </c>
      <c r="F284" s="8">
        <v>945</v>
      </c>
      <c r="G284" s="8">
        <v>546</v>
      </c>
      <c r="H284" s="8">
        <v>20</v>
      </c>
      <c r="I284" s="8">
        <v>387</v>
      </c>
      <c r="J284" s="8">
        <v>277</v>
      </c>
      <c r="K284" s="8">
        <v>134</v>
      </c>
      <c r="L284" s="8">
        <v>696</v>
      </c>
      <c r="M284" s="8">
        <v>807</v>
      </c>
      <c r="N284" s="8">
        <v>523</v>
      </c>
      <c r="O284" s="8">
        <v>924</v>
      </c>
      <c r="P284" s="8">
        <v>426</v>
      </c>
      <c r="Q284" s="8">
        <v>57</v>
      </c>
      <c r="R284" s="8">
        <v>969</v>
      </c>
      <c r="S284" s="8">
        <v>602</v>
      </c>
      <c r="T284" s="8">
        <v>108</v>
      </c>
      <c r="U284" s="8">
        <v>507</v>
      </c>
      <c r="V284" s="17">
        <v>215</v>
      </c>
      <c r="W284" s="8">
        <v>328</v>
      </c>
      <c r="X284" s="8">
        <v>886</v>
      </c>
      <c r="Y284" s="97">
        <v>741</v>
      </c>
      <c r="Z284" s="8">
        <v>627</v>
      </c>
      <c r="AA284" s="8">
        <v>996</v>
      </c>
      <c r="AB284" s="8">
        <v>466</v>
      </c>
      <c r="AC284" s="8">
        <v>65</v>
      </c>
      <c r="AD284" s="8">
        <v>365</v>
      </c>
      <c r="AE284" s="8">
        <v>254</v>
      </c>
      <c r="AF284" s="8">
        <v>720</v>
      </c>
      <c r="AG284" s="9">
        <v>863</v>
      </c>
      <c r="AH284" s="5">
        <f t="shared" si="103"/>
        <v>16400</v>
      </c>
      <c r="AI284" s="5">
        <f t="shared" si="104"/>
        <v>11201200</v>
      </c>
      <c r="AL284" s="126" t="s">
        <v>614</v>
      </c>
      <c r="AM284" s="127" t="s">
        <v>897</v>
      </c>
      <c r="AN284" s="127" t="s">
        <v>551</v>
      </c>
      <c r="AO284" s="127" t="s">
        <v>958</v>
      </c>
      <c r="AP284" s="128" t="s">
        <v>740</v>
      </c>
      <c r="AQ284" s="127" t="s">
        <v>771</v>
      </c>
      <c r="AR284" s="127" t="s">
        <v>678</v>
      </c>
      <c r="AS284" s="127" t="s">
        <v>835</v>
      </c>
      <c r="AT284" s="127" t="s">
        <v>134</v>
      </c>
      <c r="AU284" s="127" t="s">
        <v>416</v>
      </c>
      <c r="AV284" s="127" t="s">
        <v>72</v>
      </c>
      <c r="AW284" s="127" t="s">
        <v>478</v>
      </c>
      <c r="AX284" s="127" t="s">
        <v>258</v>
      </c>
      <c r="AY284" s="128" t="s">
        <v>1124</v>
      </c>
      <c r="AZ284" s="127" t="s">
        <v>195</v>
      </c>
      <c r="BA284" s="127" t="s">
        <v>353</v>
      </c>
      <c r="BB284" s="128" t="s">
        <v>905</v>
      </c>
      <c r="BC284" s="127" t="s">
        <v>622</v>
      </c>
      <c r="BD284" s="127" t="s">
        <v>966</v>
      </c>
      <c r="BE284" s="127" t="s">
        <v>559</v>
      </c>
      <c r="BF284" s="127" t="s">
        <v>779</v>
      </c>
      <c r="BG284" s="127" t="s">
        <v>748</v>
      </c>
      <c r="BH284" s="128" t="s">
        <v>843</v>
      </c>
      <c r="BI284" s="127" t="s">
        <v>686</v>
      </c>
      <c r="BJ284" s="127" t="s">
        <v>392</v>
      </c>
      <c r="BK284" s="128" t="s">
        <v>111</v>
      </c>
      <c r="BL284" s="127" t="s">
        <v>456</v>
      </c>
      <c r="BM284" s="127" t="s">
        <v>48</v>
      </c>
      <c r="BN284" s="127" t="s">
        <v>266</v>
      </c>
      <c r="BO284" s="127" t="s">
        <v>234</v>
      </c>
      <c r="BP284" s="127" t="s">
        <v>329</v>
      </c>
      <c r="BQ284" s="131" t="s">
        <v>172</v>
      </c>
      <c r="BS284" s="42"/>
      <c r="BT284" s="70" t="s">
        <v>944</v>
      </c>
      <c r="BU284" s="51" t="s">
        <v>1014</v>
      </c>
      <c r="BV284" s="52">
        <f>K3+(275*K5)</f>
        <v>276</v>
      </c>
      <c r="BW284" s="42"/>
    </row>
    <row r="285" spans="1:75" x14ac:dyDescent="0.2">
      <c r="A285" s="1">
        <v>25</v>
      </c>
      <c r="B285" s="7">
        <v>453</v>
      </c>
      <c r="C285" s="8">
        <v>86</v>
      </c>
      <c r="D285" s="8">
        <v>616</v>
      </c>
      <c r="E285" s="8">
        <v>1015</v>
      </c>
      <c r="F285" s="8">
        <v>731</v>
      </c>
      <c r="G285" s="8">
        <v>844</v>
      </c>
      <c r="H285" s="8">
        <v>378</v>
      </c>
      <c r="I285" s="8">
        <v>233</v>
      </c>
      <c r="J285" s="8">
        <v>127</v>
      </c>
      <c r="K285" s="8">
        <v>496</v>
      </c>
      <c r="L285" s="8">
        <v>990</v>
      </c>
      <c r="M285" s="8">
        <v>589</v>
      </c>
      <c r="N285" s="8">
        <v>865</v>
      </c>
      <c r="O285" s="8">
        <v>754</v>
      </c>
      <c r="P285" s="8">
        <v>196</v>
      </c>
      <c r="Q285" s="8">
        <v>339</v>
      </c>
      <c r="R285" s="8">
        <v>675</v>
      </c>
      <c r="S285" s="8">
        <v>820</v>
      </c>
      <c r="T285" s="8">
        <v>258</v>
      </c>
      <c r="U285" s="8">
        <v>145</v>
      </c>
      <c r="V285" s="8">
        <v>445</v>
      </c>
      <c r="W285" s="8">
        <v>46</v>
      </c>
      <c r="X285" s="8">
        <v>544</v>
      </c>
      <c r="Y285" s="8">
        <v>911</v>
      </c>
      <c r="Z285" s="97">
        <v>793</v>
      </c>
      <c r="AA285" s="8">
        <v>650</v>
      </c>
      <c r="AB285" s="8">
        <v>188</v>
      </c>
      <c r="AC285" s="17">
        <v>299</v>
      </c>
      <c r="AD285" s="8">
        <v>7</v>
      </c>
      <c r="AE285" s="8">
        <v>408</v>
      </c>
      <c r="AF285" s="8">
        <v>934</v>
      </c>
      <c r="AG285" s="9">
        <v>565</v>
      </c>
      <c r="AH285" s="5">
        <f t="shared" si="103"/>
        <v>16400</v>
      </c>
      <c r="AI285" s="5">
        <f t="shared" si="104"/>
        <v>11201200</v>
      </c>
      <c r="AJ285" s="2">
        <f t="shared" si="102"/>
        <v>8606720000</v>
      </c>
      <c r="AL285" s="126" t="s">
        <v>173</v>
      </c>
      <c r="AM285" s="127" t="s">
        <v>331</v>
      </c>
      <c r="AN285" s="127" t="s">
        <v>236</v>
      </c>
      <c r="AO285" s="128" t="s">
        <v>268</v>
      </c>
      <c r="AP285" s="127" t="s">
        <v>50</v>
      </c>
      <c r="AQ285" s="128" t="s">
        <v>458</v>
      </c>
      <c r="AR285" s="127" t="s">
        <v>113</v>
      </c>
      <c r="AS285" s="127" t="s">
        <v>394</v>
      </c>
      <c r="AT285" s="127" t="s">
        <v>700</v>
      </c>
      <c r="AU285" s="127" t="s">
        <v>857</v>
      </c>
      <c r="AV285" s="128" t="s">
        <v>762</v>
      </c>
      <c r="AW285" s="127" t="s">
        <v>793</v>
      </c>
      <c r="AX285" s="128" t="s">
        <v>573</v>
      </c>
      <c r="AY285" s="127" t="s">
        <v>980</v>
      </c>
      <c r="AZ285" s="127" t="s">
        <v>636</v>
      </c>
      <c r="BA285" s="127" t="s">
        <v>919</v>
      </c>
      <c r="BB285" s="127" t="s">
        <v>339</v>
      </c>
      <c r="BC285" s="127" t="s">
        <v>181</v>
      </c>
      <c r="BD285" s="127" t="s">
        <v>276</v>
      </c>
      <c r="BE285" s="127" t="s">
        <v>244</v>
      </c>
      <c r="BF285" s="127" t="s">
        <v>466</v>
      </c>
      <c r="BG285" s="127" t="s">
        <v>58</v>
      </c>
      <c r="BH285" s="127" t="s">
        <v>402</v>
      </c>
      <c r="BI285" s="128" t="s">
        <v>1139</v>
      </c>
      <c r="BJ285" s="127" t="s">
        <v>833</v>
      </c>
      <c r="BK285" s="127" t="s">
        <v>676</v>
      </c>
      <c r="BL285" s="127" t="s">
        <v>769</v>
      </c>
      <c r="BM285" s="127" t="s">
        <v>738</v>
      </c>
      <c r="BN285" s="127" t="s">
        <v>956</v>
      </c>
      <c r="BO285" s="127" t="s">
        <v>549</v>
      </c>
      <c r="BP285" s="128" t="s">
        <v>895</v>
      </c>
      <c r="BQ285" s="129" t="s">
        <v>613</v>
      </c>
      <c r="BS285" s="42"/>
      <c r="BT285" s="50" t="s">
        <v>134</v>
      </c>
      <c r="BU285" s="51" t="s">
        <v>1014</v>
      </c>
      <c r="BV285" s="52">
        <f>K3+(276*K5)</f>
        <v>277</v>
      </c>
      <c r="BW285" s="42"/>
    </row>
    <row r="286" spans="1:75" x14ac:dyDescent="0.2">
      <c r="A286" s="1">
        <v>26</v>
      </c>
      <c r="B286" s="7">
        <v>98</v>
      </c>
      <c r="C286" s="8">
        <v>497</v>
      </c>
      <c r="D286" s="8">
        <v>963</v>
      </c>
      <c r="E286" s="8">
        <v>596</v>
      </c>
      <c r="F286" s="8">
        <v>896</v>
      </c>
      <c r="G286" s="8">
        <v>751</v>
      </c>
      <c r="H286" s="8">
        <v>221</v>
      </c>
      <c r="I286" s="8">
        <v>334</v>
      </c>
      <c r="J286" s="8">
        <v>476</v>
      </c>
      <c r="K286" s="8">
        <v>75</v>
      </c>
      <c r="L286" s="8">
        <v>633</v>
      </c>
      <c r="M286" s="8">
        <v>1002</v>
      </c>
      <c r="N286" s="8">
        <v>710</v>
      </c>
      <c r="O286" s="8">
        <v>853</v>
      </c>
      <c r="P286" s="8">
        <v>359</v>
      </c>
      <c r="Q286" s="8">
        <v>248</v>
      </c>
      <c r="R286" s="8">
        <v>776</v>
      </c>
      <c r="S286" s="8">
        <v>663</v>
      </c>
      <c r="T286" s="8">
        <v>165</v>
      </c>
      <c r="U286" s="8">
        <v>310</v>
      </c>
      <c r="V286" s="8">
        <v>26</v>
      </c>
      <c r="W286" s="8">
        <v>393</v>
      </c>
      <c r="X286" s="8">
        <v>955</v>
      </c>
      <c r="Y286" s="8">
        <v>556</v>
      </c>
      <c r="Z286" s="8">
        <v>702</v>
      </c>
      <c r="AA286" s="97">
        <v>813</v>
      </c>
      <c r="AB286" s="17">
        <v>287</v>
      </c>
      <c r="AC286" s="8">
        <v>144</v>
      </c>
      <c r="AD286" s="8">
        <v>420</v>
      </c>
      <c r="AE286" s="8">
        <v>51</v>
      </c>
      <c r="AF286" s="8">
        <v>513</v>
      </c>
      <c r="AG286" s="9">
        <v>914</v>
      </c>
      <c r="AH286" s="5">
        <f t="shared" si="103"/>
        <v>16400</v>
      </c>
      <c r="AI286" s="5">
        <f t="shared" si="104"/>
        <v>11201200</v>
      </c>
      <c r="AJ286" s="2">
        <f t="shared" si="102"/>
        <v>8606720000</v>
      </c>
      <c r="AL286" s="126" t="s">
        <v>4</v>
      </c>
      <c r="AM286" s="127" t="s">
        <v>330</v>
      </c>
      <c r="AN286" s="128" t="s">
        <v>235</v>
      </c>
      <c r="AO286" s="127" t="s">
        <v>267</v>
      </c>
      <c r="AP286" s="128" t="s">
        <v>49</v>
      </c>
      <c r="AQ286" s="127" t="s">
        <v>457</v>
      </c>
      <c r="AR286" s="127" t="s">
        <v>112</v>
      </c>
      <c r="AS286" s="127" t="s">
        <v>393</v>
      </c>
      <c r="AT286" s="127" t="s">
        <v>685</v>
      </c>
      <c r="AU286" s="127" t="s">
        <v>842</v>
      </c>
      <c r="AV286" s="127" t="s">
        <v>747</v>
      </c>
      <c r="AW286" s="128" t="s">
        <v>778</v>
      </c>
      <c r="AX286" s="127" t="s">
        <v>558</v>
      </c>
      <c r="AY286" s="128" t="s">
        <v>965</v>
      </c>
      <c r="AZ286" s="127" t="s">
        <v>621</v>
      </c>
      <c r="BA286" s="127" t="s">
        <v>904</v>
      </c>
      <c r="BB286" s="127" t="s">
        <v>354</v>
      </c>
      <c r="BC286" s="127" t="s">
        <v>196</v>
      </c>
      <c r="BD286" s="127" t="s">
        <v>290</v>
      </c>
      <c r="BE286" s="127" t="s">
        <v>259</v>
      </c>
      <c r="BF286" s="127" t="s">
        <v>479</v>
      </c>
      <c r="BG286" s="127" t="s">
        <v>73</v>
      </c>
      <c r="BH286" s="128" t="s">
        <v>417</v>
      </c>
      <c r="BI286" s="127" t="s">
        <v>135</v>
      </c>
      <c r="BJ286" s="127" t="s">
        <v>834</v>
      </c>
      <c r="BK286" s="127" t="s">
        <v>677</v>
      </c>
      <c r="BL286" s="127" t="s">
        <v>770</v>
      </c>
      <c r="BM286" s="127" t="s">
        <v>739</v>
      </c>
      <c r="BN286" s="127" t="s">
        <v>957</v>
      </c>
      <c r="BO286" s="127" t="s">
        <v>550</v>
      </c>
      <c r="BP286" s="127" t="s">
        <v>896</v>
      </c>
      <c r="BQ286" s="131" t="s">
        <v>1125</v>
      </c>
      <c r="BS286" s="42"/>
      <c r="BT286" s="50" t="s">
        <v>192</v>
      </c>
      <c r="BU286" s="51" t="s">
        <v>1014</v>
      </c>
      <c r="BV286" s="52">
        <f>K3+(277*K5)</f>
        <v>278</v>
      </c>
      <c r="BW286" s="42"/>
    </row>
    <row r="287" spans="1:75" x14ac:dyDescent="0.2">
      <c r="A287" s="1">
        <v>27</v>
      </c>
      <c r="B287" s="7">
        <v>574</v>
      </c>
      <c r="C287" s="8">
        <v>941</v>
      </c>
      <c r="D287" s="8">
        <v>415</v>
      </c>
      <c r="E287" s="8">
        <v>16</v>
      </c>
      <c r="F287" s="8">
        <v>292</v>
      </c>
      <c r="G287" s="8">
        <v>179</v>
      </c>
      <c r="H287" s="8">
        <v>641</v>
      </c>
      <c r="I287" s="8">
        <v>786</v>
      </c>
      <c r="J287" s="8">
        <v>904</v>
      </c>
      <c r="K287" s="8">
        <v>535</v>
      </c>
      <c r="L287" s="8">
        <v>37</v>
      </c>
      <c r="M287" s="8">
        <v>438</v>
      </c>
      <c r="N287" s="8">
        <v>154</v>
      </c>
      <c r="O287" s="8">
        <v>265</v>
      </c>
      <c r="P287" s="8">
        <v>827</v>
      </c>
      <c r="Q287" s="8">
        <v>684</v>
      </c>
      <c r="R287" s="8">
        <v>348</v>
      </c>
      <c r="S287" s="8">
        <v>203</v>
      </c>
      <c r="T287" s="8">
        <v>761</v>
      </c>
      <c r="U287" s="8">
        <v>874</v>
      </c>
      <c r="V287" s="8">
        <v>582</v>
      </c>
      <c r="W287" s="8">
        <v>981</v>
      </c>
      <c r="X287" s="8">
        <v>487</v>
      </c>
      <c r="Y287" s="8">
        <v>120</v>
      </c>
      <c r="Z287" s="8">
        <v>226</v>
      </c>
      <c r="AA287" s="17">
        <v>369</v>
      </c>
      <c r="AB287" s="97">
        <v>835</v>
      </c>
      <c r="AC287" s="8">
        <v>724</v>
      </c>
      <c r="AD287" s="8">
        <v>1024</v>
      </c>
      <c r="AE287" s="8">
        <v>623</v>
      </c>
      <c r="AF287" s="8">
        <v>93</v>
      </c>
      <c r="AG287" s="9">
        <v>462</v>
      </c>
      <c r="AH287" s="5">
        <f t="shared" si="103"/>
        <v>16400</v>
      </c>
      <c r="AI287" s="5">
        <f t="shared" si="104"/>
        <v>11201200</v>
      </c>
      <c r="AL287" s="126" t="s">
        <v>175</v>
      </c>
      <c r="AM287" s="128" t="s">
        <v>333</v>
      </c>
      <c r="AN287" s="127" t="s">
        <v>238</v>
      </c>
      <c r="AO287" s="127" t="s">
        <v>270</v>
      </c>
      <c r="AP287" s="127" t="s">
        <v>656</v>
      </c>
      <c r="AQ287" s="127" t="s">
        <v>460</v>
      </c>
      <c r="AR287" s="127" t="s">
        <v>115</v>
      </c>
      <c r="AS287" s="127" t="s">
        <v>396</v>
      </c>
      <c r="AT287" s="128" t="s">
        <v>1113</v>
      </c>
      <c r="AU287" s="127" t="s">
        <v>855</v>
      </c>
      <c r="AV287" s="127" t="s">
        <v>760</v>
      </c>
      <c r="AW287" s="127" t="s">
        <v>791</v>
      </c>
      <c r="AX287" s="127" t="s">
        <v>571</v>
      </c>
      <c r="AY287" s="127" t="s">
        <v>978</v>
      </c>
      <c r="AZ287" s="127" t="s">
        <v>634</v>
      </c>
      <c r="BA287" s="127" t="s">
        <v>917</v>
      </c>
      <c r="BB287" s="127" t="s">
        <v>341</v>
      </c>
      <c r="BC287" s="127" t="s">
        <v>183</v>
      </c>
      <c r="BD287" s="127" t="s">
        <v>278</v>
      </c>
      <c r="BE287" s="128" t="s">
        <v>246</v>
      </c>
      <c r="BF287" s="127" t="s">
        <v>468</v>
      </c>
      <c r="BG287" s="128" t="s">
        <v>60</v>
      </c>
      <c r="BH287" s="127" t="s">
        <v>404</v>
      </c>
      <c r="BI287" s="127" t="s">
        <v>122</v>
      </c>
      <c r="BJ287" s="127" t="s">
        <v>831</v>
      </c>
      <c r="BK287" s="127" t="s">
        <v>674</v>
      </c>
      <c r="BL287" s="128" t="s">
        <v>1015</v>
      </c>
      <c r="BM287" s="127" t="s">
        <v>736</v>
      </c>
      <c r="BN287" s="128" t="s">
        <v>921</v>
      </c>
      <c r="BO287" s="127" t="s">
        <v>547</v>
      </c>
      <c r="BP287" s="127" t="s">
        <v>893</v>
      </c>
      <c r="BQ287" s="129" t="s">
        <v>611</v>
      </c>
      <c r="BS287" s="42"/>
      <c r="BT287" s="50" t="s">
        <v>260</v>
      </c>
      <c r="BU287" s="51" t="s">
        <v>1014</v>
      </c>
      <c r="BV287" s="52">
        <f>K3+(278*K5)</f>
        <v>279</v>
      </c>
      <c r="BW287" s="42"/>
    </row>
    <row r="288" spans="1:75" x14ac:dyDescent="0.2">
      <c r="A288" s="1">
        <v>28</v>
      </c>
      <c r="B288" s="7">
        <v>921</v>
      </c>
      <c r="C288" s="8">
        <v>522</v>
      </c>
      <c r="D288" s="8">
        <v>60</v>
      </c>
      <c r="E288" s="8">
        <v>427</v>
      </c>
      <c r="F288" s="8">
        <v>135</v>
      </c>
      <c r="G288" s="8">
        <v>280</v>
      </c>
      <c r="H288" s="8">
        <v>806</v>
      </c>
      <c r="I288" s="8">
        <v>693</v>
      </c>
      <c r="J288" s="8">
        <v>547</v>
      </c>
      <c r="K288" s="8">
        <v>948</v>
      </c>
      <c r="L288" s="8">
        <v>386</v>
      </c>
      <c r="M288" s="8">
        <v>17</v>
      </c>
      <c r="N288" s="8">
        <v>317</v>
      </c>
      <c r="O288" s="8">
        <v>174</v>
      </c>
      <c r="P288" s="8">
        <v>672</v>
      </c>
      <c r="Q288" s="8">
        <v>783</v>
      </c>
      <c r="R288" s="8">
        <v>255</v>
      </c>
      <c r="S288" s="8">
        <v>368</v>
      </c>
      <c r="T288" s="8">
        <v>862</v>
      </c>
      <c r="U288" s="8">
        <v>717</v>
      </c>
      <c r="V288" s="8">
        <v>993</v>
      </c>
      <c r="W288" s="8">
        <v>626</v>
      </c>
      <c r="X288" s="8">
        <v>68</v>
      </c>
      <c r="Y288" s="8">
        <v>467</v>
      </c>
      <c r="Z288" s="17">
        <v>325</v>
      </c>
      <c r="AA288" s="8">
        <v>214</v>
      </c>
      <c r="AB288" s="8">
        <v>744</v>
      </c>
      <c r="AC288" s="97">
        <v>887</v>
      </c>
      <c r="AD288" s="8">
        <v>603</v>
      </c>
      <c r="AE288" s="8">
        <v>972</v>
      </c>
      <c r="AF288" s="8">
        <v>506</v>
      </c>
      <c r="AG288" s="9">
        <v>105</v>
      </c>
      <c r="AH288" s="5">
        <f t="shared" si="103"/>
        <v>16400</v>
      </c>
      <c r="AI288" s="5">
        <f t="shared" si="104"/>
        <v>11201200</v>
      </c>
      <c r="AL288" s="130" t="s">
        <v>1140</v>
      </c>
      <c r="AM288" s="127" t="s">
        <v>328</v>
      </c>
      <c r="AN288" s="127" t="s">
        <v>907</v>
      </c>
      <c r="AO288" s="127" t="s">
        <v>265</v>
      </c>
      <c r="AP288" s="127" t="s">
        <v>47</v>
      </c>
      <c r="AQ288" s="127" t="s">
        <v>455</v>
      </c>
      <c r="AR288" s="127" t="s">
        <v>110</v>
      </c>
      <c r="AS288" s="127" t="s">
        <v>391</v>
      </c>
      <c r="AT288" s="127" t="s">
        <v>687</v>
      </c>
      <c r="AU288" s="128" t="s">
        <v>844</v>
      </c>
      <c r="AV288" s="127" t="s">
        <v>749</v>
      </c>
      <c r="AW288" s="127" t="s">
        <v>780</v>
      </c>
      <c r="AX288" s="127" t="s">
        <v>560</v>
      </c>
      <c r="AY288" s="127" t="s">
        <v>967</v>
      </c>
      <c r="AZ288" s="127" t="s">
        <v>623</v>
      </c>
      <c r="BA288" s="127" t="s">
        <v>906</v>
      </c>
      <c r="BB288" s="127" t="s">
        <v>352</v>
      </c>
      <c r="BC288" s="127" t="s">
        <v>194</v>
      </c>
      <c r="BD288" s="128" t="s">
        <v>288</v>
      </c>
      <c r="BE288" s="127" t="s">
        <v>257</v>
      </c>
      <c r="BF288" s="128" t="s">
        <v>477</v>
      </c>
      <c r="BG288" s="127" t="s">
        <v>71</v>
      </c>
      <c r="BH288" s="127" t="s">
        <v>415</v>
      </c>
      <c r="BI288" s="127" t="s">
        <v>133</v>
      </c>
      <c r="BJ288" s="127" t="s">
        <v>836</v>
      </c>
      <c r="BK288" s="127" t="s">
        <v>679</v>
      </c>
      <c r="BL288" s="127" t="s">
        <v>772</v>
      </c>
      <c r="BM288" s="128" t="s">
        <v>741</v>
      </c>
      <c r="BN288" s="127" t="s">
        <v>959</v>
      </c>
      <c r="BO288" s="128" t="s">
        <v>552</v>
      </c>
      <c r="BP288" s="127" t="s">
        <v>898</v>
      </c>
      <c r="BQ288" s="129" t="s">
        <v>615</v>
      </c>
      <c r="BS288" s="42"/>
      <c r="BT288" s="50" t="s">
        <v>455</v>
      </c>
      <c r="BU288" s="51" t="s">
        <v>1014</v>
      </c>
      <c r="BV288" s="52">
        <f>K3+(279*K5)</f>
        <v>280</v>
      </c>
      <c r="BW288" s="42"/>
    </row>
    <row r="289" spans="1:75" x14ac:dyDescent="0.2">
      <c r="A289" s="1">
        <v>29</v>
      </c>
      <c r="B289" s="7">
        <v>584</v>
      </c>
      <c r="C289" s="8">
        <v>983</v>
      </c>
      <c r="D289" s="8">
        <v>485</v>
      </c>
      <c r="E289" s="8">
        <v>118</v>
      </c>
      <c r="F289" s="8">
        <v>346</v>
      </c>
      <c r="G289" s="8">
        <v>201</v>
      </c>
      <c r="H289" s="8">
        <v>763</v>
      </c>
      <c r="I289" s="8">
        <v>876</v>
      </c>
      <c r="J289" s="8">
        <v>1022</v>
      </c>
      <c r="K289" s="8">
        <v>621</v>
      </c>
      <c r="L289" s="8">
        <v>95</v>
      </c>
      <c r="M289" s="8">
        <v>464</v>
      </c>
      <c r="N289" s="8">
        <v>228</v>
      </c>
      <c r="O289" s="8">
        <v>371</v>
      </c>
      <c r="P289" s="8">
        <v>833</v>
      </c>
      <c r="Q289" s="8">
        <v>722</v>
      </c>
      <c r="R289" s="8">
        <v>290</v>
      </c>
      <c r="S289" s="8">
        <v>177</v>
      </c>
      <c r="T289" s="8">
        <v>643</v>
      </c>
      <c r="U289" s="8">
        <v>788</v>
      </c>
      <c r="V289" s="8">
        <v>576</v>
      </c>
      <c r="W289" s="8">
        <v>943</v>
      </c>
      <c r="X289" s="8">
        <v>413</v>
      </c>
      <c r="Y289" s="8">
        <v>14</v>
      </c>
      <c r="Z289" s="8">
        <v>156</v>
      </c>
      <c r="AA289" s="8">
        <v>267</v>
      </c>
      <c r="AB289" s="8">
        <v>825</v>
      </c>
      <c r="AC289" s="8">
        <v>682</v>
      </c>
      <c r="AD289" s="97">
        <v>902</v>
      </c>
      <c r="AE289" s="8">
        <v>533</v>
      </c>
      <c r="AF289" s="8">
        <v>39</v>
      </c>
      <c r="AG289" s="19">
        <v>440</v>
      </c>
      <c r="AH289" s="5">
        <f t="shared" si="103"/>
        <v>16400</v>
      </c>
      <c r="AI289" s="5">
        <f t="shared" si="104"/>
        <v>11201200</v>
      </c>
      <c r="AL289" s="126" t="s">
        <v>177</v>
      </c>
      <c r="AM289" s="128" t="s">
        <v>335</v>
      </c>
      <c r="AN289" s="127" t="s">
        <v>240</v>
      </c>
      <c r="AO289" s="127" t="s">
        <v>272</v>
      </c>
      <c r="AP289" s="127" t="s">
        <v>54</v>
      </c>
      <c r="AQ289" s="127" t="s">
        <v>462</v>
      </c>
      <c r="AR289" s="127" t="s">
        <v>117</v>
      </c>
      <c r="AS289" s="128" t="s">
        <v>398</v>
      </c>
      <c r="AT289" s="128" t="s">
        <v>696</v>
      </c>
      <c r="AU289" s="127" t="s">
        <v>853</v>
      </c>
      <c r="AV289" s="127" t="s">
        <v>758</v>
      </c>
      <c r="AW289" s="127" t="s">
        <v>789</v>
      </c>
      <c r="AX289" s="127" t="s">
        <v>569</v>
      </c>
      <c r="AY289" s="127" t="s">
        <v>976</v>
      </c>
      <c r="AZ289" s="128" t="s">
        <v>632</v>
      </c>
      <c r="BA289" s="127" t="s">
        <v>915</v>
      </c>
      <c r="BB289" s="127" t="s">
        <v>343</v>
      </c>
      <c r="BC289" s="127" t="s">
        <v>185</v>
      </c>
      <c r="BD289" s="127" t="s">
        <v>280</v>
      </c>
      <c r="BE289" s="127" t="s">
        <v>248</v>
      </c>
      <c r="BF289" s="127" t="s">
        <v>470</v>
      </c>
      <c r="BG289" s="128" t="s">
        <v>62</v>
      </c>
      <c r="BH289" s="127" t="s">
        <v>406</v>
      </c>
      <c r="BI289" s="127" t="s">
        <v>124</v>
      </c>
      <c r="BJ289" s="127" t="s">
        <v>829</v>
      </c>
      <c r="BK289" s="127" t="s">
        <v>672</v>
      </c>
      <c r="BL289" s="127" t="s">
        <v>766</v>
      </c>
      <c r="BM289" s="127" t="s">
        <v>734</v>
      </c>
      <c r="BN289" s="128" t="s">
        <v>1110</v>
      </c>
      <c r="BO289" s="127" t="s">
        <v>545</v>
      </c>
      <c r="BP289" s="127" t="s">
        <v>891</v>
      </c>
      <c r="BQ289" s="129" t="s">
        <v>609</v>
      </c>
      <c r="BS289" s="42"/>
      <c r="BT289" s="50" t="s">
        <v>20</v>
      </c>
      <c r="BU289" s="51" t="s">
        <v>1014</v>
      </c>
      <c r="BV289" s="52">
        <f>K3+(280*K5)</f>
        <v>281</v>
      </c>
      <c r="BW289" s="42"/>
    </row>
    <row r="290" spans="1:75" x14ac:dyDescent="0.2">
      <c r="A290" s="1">
        <v>30</v>
      </c>
      <c r="B290" s="7">
        <v>995</v>
      </c>
      <c r="C290" s="8">
        <v>628</v>
      </c>
      <c r="D290" s="8">
        <v>66</v>
      </c>
      <c r="E290" s="8">
        <v>465</v>
      </c>
      <c r="F290" s="8">
        <v>253</v>
      </c>
      <c r="G290" s="8">
        <v>366</v>
      </c>
      <c r="H290" s="8">
        <v>864</v>
      </c>
      <c r="I290" s="8">
        <v>719</v>
      </c>
      <c r="J290" s="8">
        <v>601</v>
      </c>
      <c r="K290" s="8">
        <v>970</v>
      </c>
      <c r="L290" s="8">
        <v>508</v>
      </c>
      <c r="M290" s="8">
        <v>107</v>
      </c>
      <c r="N290" s="8">
        <v>327</v>
      </c>
      <c r="O290" s="8">
        <v>216</v>
      </c>
      <c r="P290" s="8">
        <v>742</v>
      </c>
      <c r="Q290" s="8">
        <v>885</v>
      </c>
      <c r="R290" s="8">
        <v>133</v>
      </c>
      <c r="S290" s="8">
        <v>278</v>
      </c>
      <c r="T290" s="8">
        <v>808</v>
      </c>
      <c r="U290" s="8">
        <v>695</v>
      </c>
      <c r="V290" s="8">
        <v>923</v>
      </c>
      <c r="W290" s="8">
        <v>524</v>
      </c>
      <c r="X290" s="8">
        <v>58</v>
      </c>
      <c r="Y290" s="8">
        <v>425</v>
      </c>
      <c r="Z290" s="8">
        <v>319</v>
      </c>
      <c r="AA290" s="8">
        <v>176</v>
      </c>
      <c r="AB290" s="8">
        <v>670</v>
      </c>
      <c r="AC290" s="8">
        <v>781</v>
      </c>
      <c r="AD290" s="8">
        <v>545</v>
      </c>
      <c r="AE290" s="97">
        <v>946</v>
      </c>
      <c r="AF290" s="17">
        <v>388</v>
      </c>
      <c r="AG290" s="9">
        <v>19</v>
      </c>
      <c r="AH290" s="5">
        <f t="shared" si="103"/>
        <v>16400</v>
      </c>
      <c r="AI290" s="5">
        <f t="shared" si="104"/>
        <v>11201200</v>
      </c>
      <c r="AL290" s="130" t="s">
        <v>169</v>
      </c>
      <c r="AM290" s="127" t="s">
        <v>326</v>
      </c>
      <c r="AN290" s="127" t="s">
        <v>231</v>
      </c>
      <c r="AO290" s="127" t="s">
        <v>263</v>
      </c>
      <c r="AP290" s="127" t="s">
        <v>45</v>
      </c>
      <c r="AQ290" s="127" t="s">
        <v>453</v>
      </c>
      <c r="AR290" s="128" t="s">
        <v>108</v>
      </c>
      <c r="AS290" s="127" t="s">
        <v>389</v>
      </c>
      <c r="AT290" s="127" t="s">
        <v>689</v>
      </c>
      <c r="AU290" s="128" t="s">
        <v>846</v>
      </c>
      <c r="AV290" s="127" t="s">
        <v>310</v>
      </c>
      <c r="AW290" s="127" t="s">
        <v>782</v>
      </c>
      <c r="AX290" s="127" t="s">
        <v>562</v>
      </c>
      <c r="AY290" s="127" t="s">
        <v>969</v>
      </c>
      <c r="AZ290" s="127" t="s">
        <v>625</v>
      </c>
      <c r="BA290" s="128" t="s">
        <v>908</v>
      </c>
      <c r="BB290" s="127" t="s">
        <v>350</v>
      </c>
      <c r="BC290" s="127" t="s">
        <v>192</v>
      </c>
      <c r="BD290" s="127" t="s">
        <v>287</v>
      </c>
      <c r="BE290" s="127" t="s">
        <v>255</v>
      </c>
      <c r="BF290" s="128" t="s">
        <v>1119</v>
      </c>
      <c r="BG290" s="127" t="s">
        <v>69</v>
      </c>
      <c r="BH290" s="127" t="s">
        <v>413</v>
      </c>
      <c r="BI290" s="127" t="s">
        <v>131</v>
      </c>
      <c r="BJ290" s="127" t="s">
        <v>838</v>
      </c>
      <c r="BK290" s="127" t="s">
        <v>681</v>
      </c>
      <c r="BL290" s="127" t="s">
        <v>774</v>
      </c>
      <c r="BM290" s="127" t="s">
        <v>743</v>
      </c>
      <c r="BN290" s="127" t="s">
        <v>961</v>
      </c>
      <c r="BO290" s="128" t="s">
        <v>554</v>
      </c>
      <c r="BP290" s="127" t="s">
        <v>900</v>
      </c>
      <c r="BQ290" s="129" t="s">
        <v>617</v>
      </c>
      <c r="BS290" s="42"/>
      <c r="BT290" s="50" t="s">
        <v>212</v>
      </c>
      <c r="BU290" s="51" t="s">
        <v>1014</v>
      </c>
      <c r="BV290" s="52">
        <f>K3+(281*K5)</f>
        <v>282</v>
      </c>
      <c r="BW290" s="42"/>
    </row>
    <row r="291" spans="1:75" x14ac:dyDescent="0.2">
      <c r="A291" s="1">
        <v>31</v>
      </c>
      <c r="B291" s="7">
        <v>447</v>
      </c>
      <c r="C291" s="8">
        <v>48</v>
      </c>
      <c r="D291" s="8">
        <v>542</v>
      </c>
      <c r="E291" s="8">
        <v>909</v>
      </c>
      <c r="F291" s="8">
        <v>673</v>
      </c>
      <c r="G291" s="8">
        <v>818</v>
      </c>
      <c r="H291" s="8">
        <v>260</v>
      </c>
      <c r="I291" s="8">
        <v>147</v>
      </c>
      <c r="J291" s="8">
        <v>5</v>
      </c>
      <c r="K291" s="8">
        <v>406</v>
      </c>
      <c r="L291" s="8">
        <v>936</v>
      </c>
      <c r="M291" s="8">
        <v>567</v>
      </c>
      <c r="N291" s="8">
        <v>795</v>
      </c>
      <c r="O291" s="8">
        <v>652</v>
      </c>
      <c r="P291" s="8">
        <v>186</v>
      </c>
      <c r="Q291" s="8">
        <v>297</v>
      </c>
      <c r="R291" s="8">
        <v>729</v>
      </c>
      <c r="S291" s="8">
        <v>842</v>
      </c>
      <c r="T291" s="8">
        <v>380</v>
      </c>
      <c r="U291" s="8">
        <v>235</v>
      </c>
      <c r="V291" s="8">
        <v>455</v>
      </c>
      <c r="W291" s="8">
        <v>88</v>
      </c>
      <c r="X291" s="8">
        <v>614</v>
      </c>
      <c r="Y291" s="8">
        <v>1013</v>
      </c>
      <c r="Z291" s="8">
        <v>867</v>
      </c>
      <c r="AA291" s="8">
        <v>756</v>
      </c>
      <c r="AB291" s="8">
        <v>194</v>
      </c>
      <c r="AC291" s="8">
        <v>337</v>
      </c>
      <c r="AD291" s="8">
        <v>125</v>
      </c>
      <c r="AE291" s="17">
        <v>494</v>
      </c>
      <c r="AF291" s="97">
        <v>992</v>
      </c>
      <c r="AG291" s="9">
        <v>591</v>
      </c>
      <c r="AH291" s="5">
        <f t="shared" si="103"/>
        <v>16400</v>
      </c>
      <c r="AI291" s="5">
        <f t="shared" si="104"/>
        <v>11201200</v>
      </c>
      <c r="AJ291" s="2">
        <f t="shared" si="102"/>
        <v>8606720000</v>
      </c>
      <c r="AL291" s="126" t="s">
        <v>179</v>
      </c>
      <c r="AM291" s="127" t="s">
        <v>337</v>
      </c>
      <c r="AN291" s="127" t="s">
        <v>242</v>
      </c>
      <c r="AO291" s="128" t="s">
        <v>1121</v>
      </c>
      <c r="AP291" s="127" t="s">
        <v>56</v>
      </c>
      <c r="AQ291" s="127" t="s">
        <v>464</v>
      </c>
      <c r="AR291" s="127" t="s">
        <v>119</v>
      </c>
      <c r="AS291" s="127" t="s">
        <v>400</v>
      </c>
      <c r="AT291" s="127" t="s">
        <v>694</v>
      </c>
      <c r="AU291" s="127" t="s">
        <v>851</v>
      </c>
      <c r="AV291" s="128" t="s">
        <v>756</v>
      </c>
      <c r="AW291" s="127" t="s">
        <v>787</v>
      </c>
      <c r="AX291" s="127" t="s">
        <v>567</v>
      </c>
      <c r="AY291" s="127" t="s">
        <v>974</v>
      </c>
      <c r="AZ291" s="127" t="s">
        <v>630</v>
      </c>
      <c r="BA291" s="127" t="s">
        <v>913</v>
      </c>
      <c r="BB291" s="127" t="s">
        <v>345</v>
      </c>
      <c r="BC291" s="128" t="s">
        <v>187</v>
      </c>
      <c r="BD291" s="127" t="s">
        <v>282</v>
      </c>
      <c r="BE291" s="127" t="s">
        <v>250</v>
      </c>
      <c r="BF291" s="127" t="s">
        <v>472</v>
      </c>
      <c r="BG291" s="127" t="s">
        <v>64</v>
      </c>
      <c r="BH291" s="127" t="s">
        <v>408</v>
      </c>
      <c r="BI291" s="128" t="s">
        <v>126</v>
      </c>
      <c r="BJ291" s="128" t="s">
        <v>827</v>
      </c>
      <c r="BK291" s="127" t="s">
        <v>670</v>
      </c>
      <c r="BL291" s="127" t="s">
        <v>764</v>
      </c>
      <c r="BM291" s="127" t="s">
        <v>732</v>
      </c>
      <c r="BN291" s="127" t="s">
        <v>952</v>
      </c>
      <c r="BO291" s="127" t="s">
        <v>543</v>
      </c>
      <c r="BP291" s="128" t="s">
        <v>889</v>
      </c>
      <c r="BQ291" s="129" t="s">
        <v>607</v>
      </c>
      <c r="BS291" s="42"/>
      <c r="BT291" s="50" t="s">
        <v>374</v>
      </c>
      <c r="BU291" s="51" t="s">
        <v>1014</v>
      </c>
      <c r="BV291" s="52">
        <f>K3+(282*K5)</f>
        <v>283</v>
      </c>
      <c r="BW291" s="42"/>
    </row>
    <row r="292" spans="1:75" ht="13.5" thickBot="1" x14ac:dyDescent="0.25">
      <c r="A292" s="1">
        <v>32</v>
      </c>
      <c r="B292" s="81">
        <v>28</v>
      </c>
      <c r="C292" s="10">
        <v>395</v>
      </c>
      <c r="D292" s="10">
        <v>953</v>
      </c>
      <c r="E292" s="10">
        <v>554</v>
      </c>
      <c r="F292" s="10">
        <v>774</v>
      </c>
      <c r="G292" s="10">
        <v>661</v>
      </c>
      <c r="H292" s="10">
        <v>167</v>
      </c>
      <c r="I292" s="10">
        <v>312</v>
      </c>
      <c r="J292" s="10">
        <v>418</v>
      </c>
      <c r="K292" s="10">
        <v>49</v>
      </c>
      <c r="L292" s="10">
        <v>515</v>
      </c>
      <c r="M292" s="10">
        <v>916</v>
      </c>
      <c r="N292" s="10">
        <v>704</v>
      </c>
      <c r="O292" s="10">
        <v>815</v>
      </c>
      <c r="P292" s="10">
        <v>285</v>
      </c>
      <c r="Q292" s="10">
        <v>142</v>
      </c>
      <c r="R292" s="10">
        <v>894</v>
      </c>
      <c r="S292" s="10">
        <v>749</v>
      </c>
      <c r="T292" s="10">
        <v>223</v>
      </c>
      <c r="U292" s="10">
        <v>336</v>
      </c>
      <c r="V292" s="10">
        <v>100</v>
      </c>
      <c r="W292" s="10">
        <v>499</v>
      </c>
      <c r="X292" s="10">
        <v>961</v>
      </c>
      <c r="Y292" s="10">
        <v>594</v>
      </c>
      <c r="Z292" s="10">
        <v>712</v>
      </c>
      <c r="AA292" s="10">
        <v>855</v>
      </c>
      <c r="AB292" s="10">
        <v>357</v>
      </c>
      <c r="AC292" s="10">
        <v>246</v>
      </c>
      <c r="AD292" s="18">
        <v>474</v>
      </c>
      <c r="AE292" s="10">
        <v>73</v>
      </c>
      <c r="AF292" s="10">
        <v>635</v>
      </c>
      <c r="AG292" s="120">
        <v>1004</v>
      </c>
      <c r="AH292" s="5">
        <f t="shared" si="103"/>
        <v>16400</v>
      </c>
      <c r="AI292" s="5">
        <f t="shared" si="104"/>
        <v>11201200</v>
      </c>
      <c r="AJ292" s="2">
        <f t="shared" si="102"/>
        <v>8606720000</v>
      </c>
      <c r="AL292" s="132" t="s">
        <v>167</v>
      </c>
      <c r="AM292" s="133" t="s">
        <v>324</v>
      </c>
      <c r="AN292" s="134" t="s">
        <v>229</v>
      </c>
      <c r="AO292" s="133" t="s">
        <v>261</v>
      </c>
      <c r="AP292" s="133" t="s">
        <v>43</v>
      </c>
      <c r="AQ292" s="133" t="s">
        <v>451</v>
      </c>
      <c r="AR292" s="133" t="s">
        <v>107</v>
      </c>
      <c r="AS292" s="133" t="s">
        <v>387</v>
      </c>
      <c r="AT292" s="133" t="s">
        <v>691</v>
      </c>
      <c r="AU292" s="133" t="s">
        <v>848</v>
      </c>
      <c r="AV292" s="133" t="s">
        <v>753</v>
      </c>
      <c r="AW292" s="134" t="s">
        <v>1126</v>
      </c>
      <c r="AX292" s="133" t="s">
        <v>564</v>
      </c>
      <c r="AY292" s="133" t="s">
        <v>971</v>
      </c>
      <c r="AZ292" s="133" t="s">
        <v>627</v>
      </c>
      <c r="BA292" s="133" t="s">
        <v>910</v>
      </c>
      <c r="BB292" s="134" t="s">
        <v>348</v>
      </c>
      <c r="BC292" s="133" t="s">
        <v>190</v>
      </c>
      <c r="BD292" s="133" t="s">
        <v>285</v>
      </c>
      <c r="BE292" s="133" t="s">
        <v>253</v>
      </c>
      <c r="BF292" s="133" t="s">
        <v>7</v>
      </c>
      <c r="BG292" s="133" t="s">
        <v>67</v>
      </c>
      <c r="BH292" s="134" t="s">
        <v>96</v>
      </c>
      <c r="BI292" s="133" t="s">
        <v>129</v>
      </c>
      <c r="BJ292" s="133" t="s">
        <v>840</v>
      </c>
      <c r="BK292" s="134" t="s">
        <v>683</v>
      </c>
      <c r="BL292" s="133" t="s">
        <v>776</v>
      </c>
      <c r="BM292" s="133" t="s">
        <v>745</v>
      </c>
      <c r="BN292" s="133" t="s">
        <v>963</v>
      </c>
      <c r="BO292" s="133" t="s">
        <v>556</v>
      </c>
      <c r="BP292" s="133" t="s">
        <v>902</v>
      </c>
      <c r="BQ292" s="135" t="s">
        <v>619</v>
      </c>
      <c r="BS292" s="42"/>
      <c r="BT292" s="50" t="s">
        <v>435</v>
      </c>
      <c r="BU292" s="51" t="s">
        <v>1014</v>
      </c>
      <c r="BV292" s="52">
        <f>K3+(283*K5)</f>
        <v>284</v>
      </c>
      <c r="BW292" s="42"/>
    </row>
    <row r="293" spans="1:75" x14ac:dyDescent="0.2">
      <c r="A293" s="3" t="s">
        <v>0</v>
      </c>
      <c r="B293" s="5">
        <f>SUM(B261:B292)</f>
        <v>16400</v>
      </c>
      <c r="C293" s="5">
        <f t="shared" ref="C293" si="105">SUM(C261:C292)</f>
        <v>16400</v>
      </c>
      <c r="D293" s="5">
        <f t="shared" ref="D293" si="106">SUM(D261:D292)</f>
        <v>16400</v>
      </c>
      <c r="E293" s="5">
        <f t="shared" ref="E293" si="107">SUM(E261:E292)</f>
        <v>16400</v>
      </c>
      <c r="F293" s="5">
        <f t="shared" ref="F293" si="108">SUM(F261:F292)</f>
        <v>16400</v>
      </c>
      <c r="G293" s="5">
        <f t="shared" ref="G293" si="109">SUM(G261:G292)</f>
        <v>16400</v>
      </c>
      <c r="H293" s="5">
        <f t="shared" ref="H293" si="110">SUM(H261:H292)</f>
        <v>16400</v>
      </c>
      <c r="I293" s="5">
        <f t="shared" ref="I293" si="111">SUM(I261:I292)</f>
        <v>16400</v>
      </c>
      <c r="J293" s="5">
        <f t="shared" ref="J293" si="112">SUM(J261:J292)</f>
        <v>16400</v>
      </c>
      <c r="K293" s="5">
        <f t="shared" ref="K293" si="113">SUM(K261:K292)</f>
        <v>16400</v>
      </c>
      <c r="L293" s="5">
        <f t="shared" ref="L293" si="114">SUM(L261:L292)</f>
        <v>16400</v>
      </c>
      <c r="M293" s="5">
        <f t="shared" ref="M293" si="115">SUM(M261:M292)</f>
        <v>16400</v>
      </c>
      <c r="N293" s="5">
        <f t="shared" ref="N293" si="116">SUM(N261:N292)</f>
        <v>16400</v>
      </c>
      <c r="O293" s="5">
        <f t="shared" ref="O293" si="117">SUM(O261:O292)</f>
        <v>16400</v>
      </c>
      <c r="P293" s="5">
        <f t="shared" ref="P293" si="118">SUM(P261:P292)</f>
        <v>16400</v>
      </c>
      <c r="Q293" s="5">
        <f t="shared" ref="Q293" si="119">SUM(Q261:Q292)</f>
        <v>16400</v>
      </c>
      <c r="R293" s="5">
        <f t="shared" ref="R293" si="120">SUM(R261:R292)</f>
        <v>16400</v>
      </c>
      <c r="S293" s="5">
        <f t="shared" ref="S293" si="121">SUM(S261:S292)</f>
        <v>16400</v>
      </c>
      <c r="T293" s="5">
        <f t="shared" ref="T293" si="122">SUM(T261:T292)</f>
        <v>16400</v>
      </c>
      <c r="U293" s="5">
        <f t="shared" ref="U293" si="123">SUM(U261:U292)</f>
        <v>16400</v>
      </c>
      <c r="V293" s="5">
        <f t="shared" ref="V293" si="124">SUM(V261:V292)</f>
        <v>16400</v>
      </c>
      <c r="W293" s="5">
        <f t="shared" ref="W293" si="125">SUM(W261:W292)</f>
        <v>16400</v>
      </c>
      <c r="X293" s="5">
        <f t="shared" ref="X293" si="126">SUM(X261:X292)</f>
        <v>16400</v>
      </c>
      <c r="Y293" s="5">
        <f t="shared" ref="Y293" si="127">SUM(Y261:Y292)</f>
        <v>16400</v>
      </c>
      <c r="Z293" s="5">
        <f t="shared" ref="Z293" si="128">SUM(Z261:Z292)</f>
        <v>16400</v>
      </c>
      <c r="AA293" s="5">
        <f t="shared" ref="AA293" si="129">SUM(AA261:AA292)</f>
        <v>16400</v>
      </c>
      <c r="AB293" s="5">
        <f t="shared" ref="AB293" si="130">SUM(AB261:AB292)</f>
        <v>16400</v>
      </c>
      <c r="AC293" s="5">
        <f t="shared" ref="AC293" si="131">SUM(AC261:AC292)</f>
        <v>16400</v>
      </c>
      <c r="AD293" s="5">
        <f t="shared" ref="AD293" si="132">SUM(AD261:AD292)</f>
        <v>16400</v>
      </c>
      <c r="AE293" s="5">
        <f t="shared" ref="AE293" si="133">SUM(AE261:AE292)</f>
        <v>16400</v>
      </c>
      <c r="AF293" s="5">
        <f t="shared" ref="AF293" si="134">SUM(AF261:AF292)</f>
        <v>16400</v>
      </c>
      <c r="AG293" s="5">
        <f t="shared" ref="AG293" si="135">SUM(AG261:AG292)</f>
        <v>16400</v>
      </c>
      <c r="AH293" s="5"/>
      <c r="AI293" s="5"/>
      <c r="BS293" s="42"/>
      <c r="BT293" s="50" t="s">
        <v>627</v>
      </c>
      <c r="BU293" s="51" t="s">
        <v>1014</v>
      </c>
      <c r="BV293" s="52">
        <f>K3+(284*K5)</f>
        <v>285</v>
      </c>
      <c r="BW293" s="42"/>
    </row>
    <row r="294" spans="1:75" x14ac:dyDescent="0.2">
      <c r="A294" s="3" t="s">
        <v>1</v>
      </c>
      <c r="B294" s="5">
        <f>SUMSQ(B261:B292)</f>
        <v>11201200</v>
      </c>
      <c r="C294" s="5">
        <f t="shared" ref="C294:AG294" si="136">SUMSQ(C261:C292)</f>
        <v>11201200</v>
      </c>
      <c r="D294" s="5">
        <f t="shared" si="136"/>
        <v>11201200</v>
      </c>
      <c r="E294" s="5">
        <f t="shared" si="136"/>
        <v>11201200</v>
      </c>
      <c r="F294" s="5">
        <f t="shared" si="136"/>
        <v>11201200</v>
      </c>
      <c r="G294" s="5">
        <f t="shared" si="136"/>
        <v>11201200</v>
      </c>
      <c r="H294" s="5">
        <f t="shared" si="136"/>
        <v>11201200</v>
      </c>
      <c r="I294" s="5">
        <f t="shared" si="136"/>
        <v>11201200</v>
      </c>
      <c r="J294" s="5">
        <f t="shared" si="136"/>
        <v>11201200</v>
      </c>
      <c r="K294" s="5">
        <f t="shared" si="136"/>
        <v>11201200</v>
      </c>
      <c r="L294" s="5">
        <f t="shared" si="136"/>
        <v>11201200</v>
      </c>
      <c r="M294" s="5">
        <f t="shared" si="136"/>
        <v>11201200</v>
      </c>
      <c r="N294" s="5">
        <f t="shared" si="136"/>
        <v>11201200</v>
      </c>
      <c r="O294" s="5">
        <f t="shared" si="136"/>
        <v>11201200</v>
      </c>
      <c r="P294" s="5">
        <f t="shared" si="136"/>
        <v>11201200</v>
      </c>
      <c r="Q294" s="5">
        <f t="shared" si="136"/>
        <v>11201200</v>
      </c>
      <c r="R294" s="5">
        <f t="shared" si="136"/>
        <v>11201200</v>
      </c>
      <c r="S294" s="5">
        <f t="shared" si="136"/>
        <v>11201200</v>
      </c>
      <c r="T294" s="5">
        <f t="shared" si="136"/>
        <v>11201200</v>
      </c>
      <c r="U294" s="5">
        <f t="shared" si="136"/>
        <v>11201200</v>
      </c>
      <c r="V294" s="5">
        <f t="shared" si="136"/>
        <v>11201200</v>
      </c>
      <c r="W294" s="5">
        <f t="shared" si="136"/>
        <v>11201200</v>
      </c>
      <c r="X294" s="5">
        <f t="shared" si="136"/>
        <v>11201200</v>
      </c>
      <c r="Y294" s="5">
        <f t="shared" si="136"/>
        <v>11201200</v>
      </c>
      <c r="Z294" s="5">
        <f t="shared" si="136"/>
        <v>11201200</v>
      </c>
      <c r="AA294" s="5">
        <f t="shared" si="136"/>
        <v>11201200</v>
      </c>
      <c r="AB294" s="5">
        <f t="shared" si="136"/>
        <v>11201200</v>
      </c>
      <c r="AC294" s="5">
        <f t="shared" si="136"/>
        <v>11201200</v>
      </c>
      <c r="AD294" s="5">
        <f t="shared" si="136"/>
        <v>11201200</v>
      </c>
      <c r="AE294" s="5">
        <f t="shared" si="136"/>
        <v>11201200</v>
      </c>
      <c r="AF294" s="5">
        <f t="shared" si="136"/>
        <v>11201200</v>
      </c>
      <c r="AG294" s="5">
        <f t="shared" si="136"/>
        <v>11201200</v>
      </c>
      <c r="AH294" s="5"/>
      <c r="AI294" s="5"/>
      <c r="BS294" s="42"/>
      <c r="BT294" s="50" t="s">
        <v>688</v>
      </c>
      <c r="BU294" s="51" t="s">
        <v>1014</v>
      </c>
      <c r="BV294" s="52">
        <f>K3+(285*K5)</f>
        <v>286</v>
      </c>
      <c r="BW294" s="42"/>
    </row>
    <row r="295" spans="1:75" x14ac:dyDescent="0.2">
      <c r="A295" s="3"/>
      <c r="AH295" s="5"/>
      <c r="AI295" s="5"/>
      <c r="AK295" s="79" t="s">
        <v>1148</v>
      </c>
      <c r="AL295" s="137" t="s">
        <v>1098</v>
      </c>
      <c r="AM295" s="137" t="s">
        <v>1159</v>
      </c>
      <c r="AN295" s="137" t="s">
        <v>1160</v>
      </c>
      <c r="AO295" s="137" t="s">
        <v>1161</v>
      </c>
      <c r="AP295" s="137" t="s">
        <v>1102</v>
      </c>
      <c r="AQ295" s="137" t="s">
        <v>1162</v>
      </c>
      <c r="AR295" s="137" t="s">
        <v>1163</v>
      </c>
      <c r="AS295" s="137" t="s">
        <v>1164</v>
      </c>
      <c r="AT295" s="137" t="s">
        <v>1104</v>
      </c>
      <c r="AU295" s="137" t="s">
        <v>1165</v>
      </c>
      <c r="AV295" s="137" t="s">
        <v>1107</v>
      </c>
      <c r="AW295" s="137" t="s">
        <v>1105</v>
      </c>
      <c r="AX295" s="137" t="s">
        <v>1100</v>
      </c>
      <c r="AY295" s="137" t="s">
        <v>1166</v>
      </c>
      <c r="AZ295" s="137" t="s">
        <v>1167</v>
      </c>
      <c r="BA295" s="137" t="s">
        <v>1168</v>
      </c>
      <c r="BB295" s="137" t="s">
        <v>1169</v>
      </c>
      <c r="BC295" s="137" t="s">
        <v>1170</v>
      </c>
      <c r="BD295" s="137" t="s">
        <v>1171</v>
      </c>
      <c r="BE295" s="137" t="s">
        <v>1172</v>
      </c>
      <c r="BF295" s="137" t="s">
        <v>1173</v>
      </c>
      <c r="BG295" s="137" t="s">
        <v>1174</v>
      </c>
      <c r="BH295" s="137" t="s">
        <v>1175</v>
      </c>
      <c r="BI295" s="137" t="s">
        <v>1176</v>
      </c>
      <c r="BJ295" s="137" t="s">
        <v>1177</v>
      </c>
      <c r="BK295" s="137" t="s">
        <v>1178</v>
      </c>
      <c r="BL295" s="128" t="s">
        <v>1101</v>
      </c>
      <c r="BM295" s="128" t="s">
        <v>1099</v>
      </c>
      <c r="BN295" s="138" t="s">
        <v>1117</v>
      </c>
      <c r="BO295" s="121" t="s">
        <v>1106</v>
      </c>
      <c r="BP295" s="121" t="s">
        <v>1108</v>
      </c>
      <c r="BQ295" s="121" t="s">
        <v>1103</v>
      </c>
      <c r="BS295" s="42"/>
      <c r="BT295" s="50" t="s">
        <v>770</v>
      </c>
      <c r="BU295" s="51" t="s">
        <v>1014</v>
      </c>
      <c r="BV295" s="52">
        <f>K3+(286*K5)</f>
        <v>287</v>
      </c>
      <c r="BW295" s="42"/>
    </row>
    <row r="296" spans="1:75" x14ac:dyDescent="0.2">
      <c r="A296" s="3" t="s">
        <v>3</v>
      </c>
      <c r="B296" s="2">
        <f>B261</f>
        <v>21</v>
      </c>
      <c r="C296" s="2">
        <f>C262</f>
        <v>33</v>
      </c>
      <c r="D296" s="2">
        <f>D263</f>
        <v>79</v>
      </c>
      <c r="E296" s="2">
        <f>E264</f>
        <v>123</v>
      </c>
      <c r="F296" s="2">
        <f>F265</f>
        <v>138</v>
      </c>
      <c r="G296" s="2">
        <f>G266</f>
        <v>190</v>
      </c>
      <c r="H296" s="2">
        <f>H267</f>
        <v>212</v>
      </c>
      <c r="I296" s="2">
        <f>I268</f>
        <v>232</v>
      </c>
      <c r="J296" s="2">
        <f>J269</f>
        <v>284</v>
      </c>
      <c r="K296" s="2">
        <f>K270</f>
        <v>304</v>
      </c>
      <c r="L296" s="2">
        <f>L271</f>
        <v>322</v>
      </c>
      <c r="M296" s="2">
        <f>M272</f>
        <v>374</v>
      </c>
      <c r="N296" s="2">
        <f>N273</f>
        <v>391</v>
      </c>
      <c r="O296" s="2">
        <f>O274</f>
        <v>435</v>
      </c>
      <c r="P296" s="2">
        <f>P275</f>
        <v>477</v>
      </c>
      <c r="Q296" s="2">
        <f>Q276</f>
        <v>489</v>
      </c>
      <c r="R296" s="2">
        <f>R277</f>
        <v>536</v>
      </c>
      <c r="S296" s="2">
        <f>S278</f>
        <v>548</v>
      </c>
      <c r="T296" s="2">
        <f>T279</f>
        <v>590</v>
      </c>
      <c r="U296" s="2">
        <f>U280</f>
        <v>634</v>
      </c>
      <c r="V296" s="2">
        <f>V281</f>
        <v>651</v>
      </c>
      <c r="W296" s="2">
        <f>W282</f>
        <v>703</v>
      </c>
      <c r="X296" s="2">
        <f>X283</f>
        <v>721</v>
      </c>
      <c r="Y296" s="2">
        <f>Y284</f>
        <v>741</v>
      </c>
      <c r="Z296" s="2">
        <f>Z285</f>
        <v>793</v>
      </c>
      <c r="AA296" s="2">
        <f>AA286</f>
        <v>813</v>
      </c>
      <c r="AB296" s="2">
        <f>AB287</f>
        <v>835</v>
      </c>
      <c r="AC296" s="2">
        <f>AC288</f>
        <v>887</v>
      </c>
      <c r="AD296" s="2">
        <f>AD289</f>
        <v>902</v>
      </c>
      <c r="AE296" s="2">
        <f>AE290</f>
        <v>946</v>
      </c>
      <c r="AF296" s="2">
        <f>AF291</f>
        <v>992</v>
      </c>
      <c r="AG296" s="2">
        <f>AG292</f>
        <v>1004</v>
      </c>
      <c r="AH296" s="5">
        <f t="shared" ref="AH296:AH299" si="137">SUM(B296:AG296)</f>
        <v>16400</v>
      </c>
      <c r="AI296" s="5">
        <f t="shared" ref="AI296:AI299" si="138">SUMSQ(B296:AG296)</f>
        <v>11201200</v>
      </c>
      <c r="AJ296" s="2">
        <f t="shared" ref="AJ296:AJ334" si="139">B296^3+C296^3+D296^3+E296^3+F296^3+G296^3+H296^3+I296^3+J296^3+K296^3+L296^3+M296^3+N296^3+O296^3+P296^3+Q296^3+R296^3+S296^3+T296^3+U296^3+V296^3+W296^3+X296^3+Y296^3+Z296^3+AA296^3+AB296^3+AC296^3+AD296^3+AE296^3+AF296^3+AG296^3</f>
        <v>8606720000</v>
      </c>
      <c r="AK296" s="79" t="s">
        <v>1149</v>
      </c>
      <c r="AL296" s="137" t="s">
        <v>1098</v>
      </c>
      <c r="AM296" s="137" t="s">
        <v>1159</v>
      </c>
      <c r="AN296" s="137" t="s">
        <v>1160</v>
      </c>
      <c r="AO296" s="137" t="s">
        <v>1161</v>
      </c>
      <c r="AP296" s="137" t="s">
        <v>1102</v>
      </c>
      <c r="AQ296" s="137" t="s">
        <v>1162</v>
      </c>
      <c r="AR296" s="137" t="s">
        <v>1163</v>
      </c>
      <c r="AS296" s="137" t="s">
        <v>1164</v>
      </c>
      <c r="AT296" s="137" t="s">
        <v>1104</v>
      </c>
      <c r="AU296" s="137" t="s">
        <v>1165</v>
      </c>
      <c r="AV296" s="137" t="s">
        <v>1107</v>
      </c>
      <c r="AW296" s="137" t="s">
        <v>1105</v>
      </c>
      <c r="AX296" s="137" t="s">
        <v>1100</v>
      </c>
      <c r="AY296" s="137" t="s">
        <v>1166</v>
      </c>
      <c r="AZ296" s="137" t="s">
        <v>1167</v>
      </c>
      <c r="BA296" s="137" t="s">
        <v>1168</v>
      </c>
      <c r="BB296" s="137" t="s">
        <v>1169</v>
      </c>
      <c r="BC296" s="137" t="s">
        <v>1170</v>
      </c>
      <c r="BD296" s="137" t="s">
        <v>1171</v>
      </c>
      <c r="BE296" s="137" t="s">
        <v>1172</v>
      </c>
      <c r="BF296" s="137" t="s">
        <v>1173</v>
      </c>
      <c r="BG296" s="137" t="s">
        <v>1174</v>
      </c>
      <c r="BH296" s="137" t="s">
        <v>1175</v>
      </c>
      <c r="BI296" s="137" t="s">
        <v>1176</v>
      </c>
      <c r="BJ296" s="137" t="s">
        <v>1177</v>
      </c>
      <c r="BK296" s="137" t="s">
        <v>1178</v>
      </c>
      <c r="BL296" s="128" t="s">
        <v>1101</v>
      </c>
      <c r="BM296" s="128" t="s">
        <v>1099</v>
      </c>
      <c r="BN296" s="138" t="s">
        <v>1117</v>
      </c>
      <c r="BO296" s="121" t="s">
        <v>1106</v>
      </c>
      <c r="BP296" s="121" t="s">
        <v>1108</v>
      </c>
      <c r="BQ296" s="121" t="s">
        <v>1103</v>
      </c>
      <c r="BS296" s="42"/>
      <c r="BT296" s="50" t="s">
        <v>962</v>
      </c>
      <c r="BU296" s="51" t="s">
        <v>1014</v>
      </c>
      <c r="BV296" s="52">
        <f>K3+(287*K5)</f>
        <v>288</v>
      </c>
      <c r="BW296" s="42"/>
    </row>
    <row r="297" spans="1:75" x14ac:dyDescent="0.2">
      <c r="A297" s="3" t="s">
        <v>4</v>
      </c>
      <c r="B297" s="2">
        <f>B292</f>
        <v>28</v>
      </c>
      <c r="C297" s="2">
        <f>C291</f>
        <v>48</v>
      </c>
      <c r="D297" s="2">
        <f>D290</f>
        <v>66</v>
      </c>
      <c r="E297" s="2">
        <f>E289</f>
        <v>118</v>
      </c>
      <c r="F297" s="2">
        <f>F288</f>
        <v>135</v>
      </c>
      <c r="G297" s="2">
        <f>G287</f>
        <v>179</v>
      </c>
      <c r="H297" s="2">
        <f>H286</f>
        <v>221</v>
      </c>
      <c r="I297" s="2">
        <f>I285</f>
        <v>233</v>
      </c>
      <c r="J297" s="2">
        <f>J284</f>
        <v>277</v>
      </c>
      <c r="K297" s="2">
        <f>K283</f>
        <v>289</v>
      </c>
      <c r="L297" s="2">
        <f>L282</f>
        <v>335</v>
      </c>
      <c r="M297" s="2">
        <f>M281</f>
        <v>379</v>
      </c>
      <c r="N297" s="2">
        <f>N280</f>
        <v>394</v>
      </c>
      <c r="O297" s="2">
        <f>O279</f>
        <v>446</v>
      </c>
      <c r="P297" s="2">
        <f>P278</f>
        <v>468</v>
      </c>
      <c r="Q297" s="2">
        <f>Q277</f>
        <v>488</v>
      </c>
      <c r="R297" s="2">
        <f>R276</f>
        <v>537</v>
      </c>
      <c r="S297" s="2">
        <f>S275</f>
        <v>557</v>
      </c>
      <c r="T297" s="2">
        <f>T274</f>
        <v>579</v>
      </c>
      <c r="U297" s="2">
        <f>U273</f>
        <v>631</v>
      </c>
      <c r="V297" s="2">
        <f>V272</f>
        <v>646</v>
      </c>
      <c r="W297" s="2">
        <f>W271</f>
        <v>690</v>
      </c>
      <c r="X297" s="2">
        <f>X270</f>
        <v>736</v>
      </c>
      <c r="Y297" s="2">
        <f>Y269</f>
        <v>748</v>
      </c>
      <c r="Z297" s="2">
        <f>Z268</f>
        <v>792</v>
      </c>
      <c r="AA297" s="2">
        <f>AA267</f>
        <v>804</v>
      </c>
      <c r="AB297" s="2">
        <f>AB266</f>
        <v>846</v>
      </c>
      <c r="AC297" s="2">
        <f>AC265</f>
        <v>890</v>
      </c>
      <c r="AD297" s="2">
        <f>AD264</f>
        <v>907</v>
      </c>
      <c r="AE297" s="2">
        <f>AE263</f>
        <v>959</v>
      </c>
      <c r="AF297" s="2">
        <f>AF262</f>
        <v>977</v>
      </c>
      <c r="AG297" s="2">
        <f>AG261</f>
        <v>997</v>
      </c>
      <c r="AH297" s="5">
        <f t="shared" si="137"/>
        <v>16400</v>
      </c>
      <c r="AI297" s="5">
        <f t="shared" si="138"/>
        <v>11201200</v>
      </c>
      <c r="AJ297" s="2">
        <f t="shared" si="139"/>
        <v>8606720000</v>
      </c>
      <c r="AN297" s="91"/>
      <c r="AO297" s="91"/>
      <c r="AP297" s="91"/>
      <c r="BS297" s="42"/>
      <c r="BT297" s="50" t="s">
        <v>403</v>
      </c>
      <c r="BU297" s="51" t="s">
        <v>1014</v>
      </c>
      <c r="BV297" s="52">
        <f>K3+(288*K5)</f>
        <v>289</v>
      </c>
      <c r="BW297" s="42"/>
    </row>
    <row r="298" spans="1:75" x14ac:dyDescent="0.2">
      <c r="A298" s="3" t="s">
        <v>6</v>
      </c>
      <c r="B298" s="2">
        <f>B277</f>
        <v>370</v>
      </c>
      <c r="C298" s="2">
        <f>C278</f>
        <v>326</v>
      </c>
      <c r="D298" s="2">
        <f>D279</f>
        <v>300</v>
      </c>
      <c r="E298" s="2">
        <f>E280</f>
        <v>288</v>
      </c>
      <c r="F298" s="2">
        <f>F281</f>
        <v>493</v>
      </c>
      <c r="G298" s="2">
        <f>G282</f>
        <v>473</v>
      </c>
      <c r="H298" s="2">
        <f>H283</f>
        <v>439</v>
      </c>
      <c r="I298" s="2">
        <f>I284</f>
        <v>387</v>
      </c>
      <c r="J298" s="2">
        <f>J285</f>
        <v>127</v>
      </c>
      <c r="K298" s="2">
        <f>K286</f>
        <v>75</v>
      </c>
      <c r="L298" s="2">
        <f>L287</f>
        <v>37</v>
      </c>
      <c r="M298" s="2">
        <f>M288</f>
        <v>17</v>
      </c>
      <c r="N298" s="2">
        <f>N289</f>
        <v>228</v>
      </c>
      <c r="O298" s="2">
        <f>O290</f>
        <v>216</v>
      </c>
      <c r="P298" s="2">
        <f>P291</f>
        <v>186</v>
      </c>
      <c r="Q298" s="2">
        <f>Q292</f>
        <v>142</v>
      </c>
      <c r="R298" s="2">
        <f>R261</f>
        <v>883</v>
      </c>
      <c r="S298" s="2">
        <f>S262</f>
        <v>839</v>
      </c>
      <c r="T298" s="2">
        <f>T263</f>
        <v>809</v>
      </c>
      <c r="U298" s="2">
        <f>U264</f>
        <v>797</v>
      </c>
      <c r="V298" s="2">
        <f>V265</f>
        <v>1008</v>
      </c>
      <c r="W298" s="2">
        <f>W266</f>
        <v>988</v>
      </c>
      <c r="X298" s="2">
        <f>X267</f>
        <v>950</v>
      </c>
      <c r="Y298" s="2">
        <f>Y268</f>
        <v>898</v>
      </c>
      <c r="Z298" s="2">
        <f>Z269</f>
        <v>638</v>
      </c>
      <c r="AA298" s="2">
        <f>AA270</f>
        <v>586</v>
      </c>
      <c r="AB298" s="2">
        <f>AB271</f>
        <v>552</v>
      </c>
      <c r="AC298" s="2">
        <f>AC272</f>
        <v>532</v>
      </c>
      <c r="AD298" s="2">
        <f>AD273</f>
        <v>737</v>
      </c>
      <c r="AE298" s="2">
        <f>AE274</f>
        <v>725</v>
      </c>
      <c r="AF298" s="2">
        <f>AF275</f>
        <v>699</v>
      </c>
      <c r="AG298" s="2">
        <f>AG276</f>
        <v>655</v>
      </c>
      <c r="AH298" s="5">
        <f t="shared" si="137"/>
        <v>16400</v>
      </c>
      <c r="AI298" s="5">
        <f t="shared" si="138"/>
        <v>11201200</v>
      </c>
      <c r="AJ298" s="2">
        <f t="shared" si="139"/>
        <v>8606720000</v>
      </c>
      <c r="AL298" s="92"/>
      <c r="AM298" s="92"/>
      <c r="AN298" s="92"/>
      <c r="AO298" s="92"/>
      <c r="AP298" s="92"/>
      <c r="AQ298" s="92"/>
      <c r="AR298" s="92"/>
      <c r="AS298" s="92"/>
      <c r="BJ298" s="92"/>
      <c r="BK298" s="92"/>
      <c r="BL298" s="92"/>
      <c r="BM298" s="92"/>
      <c r="BN298" s="92"/>
      <c r="BO298" s="92"/>
      <c r="BP298" s="92"/>
      <c r="BQ298" s="92"/>
      <c r="BS298" s="42"/>
      <c r="BT298" s="50" t="s">
        <v>343</v>
      </c>
      <c r="BU298" s="51" t="s">
        <v>1014</v>
      </c>
      <c r="BV298" s="52">
        <f>K3+(289*K5)</f>
        <v>290</v>
      </c>
      <c r="BW298" s="42"/>
    </row>
    <row r="299" spans="1:75" x14ac:dyDescent="0.2">
      <c r="A299" s="3" t="s">
        <v>7</v>
      </c>
      <c r="B299" s="2">
        <f>B276</f>
        <v>383</v>
      </c>
      <c r="C299" s="2">
        <f>C275</f>
        <v>331</v>
      </c>
      <c r="D299" s="2">
        <f>D274</f>
        <v>293</v>
      </c>
      <c r="E299" s="2">
        <f>E273</f>
        <v>273</v>
      </c>
      <c r="F299" s="2">
        <f>F272</f>
        <v>484</v>
      </c>
      <c r="G299" s="2">
        <f>G271</f>
        <v>472</v>
      </c>
      <c r="H299" s="2">
        <f>H270</f>
        <v>442</v>
      </c>
      <c r="I299" s="2">
        <f>I269</f>
        <v>398</v>
      </c>
      <c r="J299" s="2">
        <f>J268</f>
        <v>114</v>
      </c>
      <c r="K299" s="2">
        <f>K267</f>
        <v>70</v>
      </c>
      <c r="L299" s="2">
        <f>L266</f>
        <v>44</v>
      </c>
      <c r="M299" s="2">
        <f>M265</f>
        <v>32</v>
      </c>
      <c r="N299" s="2">
        <f>N264</f>
        <v>237</v>
      </c>
      <c r="O299" s="2">
        <f>O263</f>
        <v>217</v>
      </c>
      <c r="P299" s="2">
        <f>P262</f>
        <v>183</v>
      </c>
      <c r="Q299" s="2">
        <f>Q261</f>
        <v>131</v>
      </c>
      <c r="R299" s="2">
        <f>R292</f>
        <v>894</v>
      </c>
      <c r="S299" s="2">
        <f>S291</f>
        <v>842</v>
      </c>
      <c r="T299" s="2">
        <f>T290</f>
        <v>808</v>
      </c>
      <c r="U299" s="2">
        <f>U289</f>
        <v>788</v>
      </c>
      <c r="V299" s="2">
        <f>V288</f>
        <v>993</v>
      </c>
      <c r="W299" s="2">
        <f>W287</f>
        <v>981</v>
      </c>
      <c r="X299" s="2">
        <f>X286</f>
        <v>955</v>
      </c>
      <c r="Y299" s="2">
        <f>Y285</f>
        <v>911</v>
      </c>
      <c r="Z299" s="2">
        <f>Z284</f>
        <v>627</v>
      </c>
      <c r="AA299" s="2">
        <f>AA283</f>
        <v>583</v>
      </c>
      <c r="AB299" s="2">
        <f>AB282</f>
        <v>553</v>
      </c>
      <c r="AC299" s="2">
        <f>AC281</f>
        <v>541</v>
      </c>
      <c r="AD299" s="2">
        <f>AD280</f>
        <v>752</v>
      </c>
      <c r="AE299" s="2">
        <f>AE279</f>
        <v>732</v>
      </c>
      <c r="AF299" s="2">
        <f>AF278</f>
        <v>694</v>
      </c>
      <c r="AG299" s="2">
        <f>AG277</f>
        <v>642</v>
      </c>
      <c r="AH299" s="5">
        <f t="shared" si="137"/>
        <v>16400</v>
      </c>
      <c r="AI299" s="5">
        <f t="shared" si="138"/>
        <v>11201200</v>
      </c>
      <c r="AJ299" s="2">
        <f t="shared" si="139"/>
        <v>8606720000</v>
      </c>
      <c r="BJ299" s="92"/>
      <c r="BK299" s="92"/>
      <c r="BL299" s="92"/>
      <c r="BM299" s="92"/>
      <c r="BN299" s="92"/>
      <c r="BO299" s="92"/>
      <c r="BP299" s="92"/>
      <c r="BQ299" s="92"/>
      <c r="BS299" s="42"/>
      <c r="BT299" s="50" t="s">
        <v>243</v>
      </c>
      <c r="BU299" s="51" t="s">
        <v>1014</v>
      </c>
      <c r="BV299" s="52">
        <f>K3+(290*K5)</f>
        <v>291</v>
      </c>
      <c r="BW299" s="42"/>
    </row>
    <row r="300" spans="1:75" x14ac:dyDescent="0.2">
      <c r="A300" s="3"/>
      <c r="BS300" s="42"/>
      <c r="BT300" s="50" t="s">
        <v>52</v>
      </c>
      <c r="BU300" s="51" t="s">
        <v>1014</v>
      </c>
      <c r="BV300" s="52">
        <f>K3+(291*K5)</f>
        <v>292</v>
      </c>
      <c r="BW300" s="42"/>
    </row>
    <row r="301" spans="1:75" x14ac:dyDescent="0.2">
      <c r="A301" s="3"/>
      <c r="B301" s="2" t="s">
        <v>5</v>
      </c>
      <c r="BS301" s="42"/>
      <c r="BT301" s="50" t="s">
        <v>994</v>
      </c>
      <c r="BU301" s="51" t="s">
        <v>1014</v>
      </c>
      <c r="BV301" s="52">
        <f>K3+(292*K5)</f>
        <v>293</v>
      </c>
      <c r="BW301" s="42"/>
    </row>
    <row r="302" spans="1:75" ht="13.5" thickBot="1" x14ac:dyDescent="0.25">
      <c r="A302" s="1" t="s">
        <v>5</v>
      </c>
      <c r="B302" s="1" t="s">
        <v>1185</v>
      </c>
      <c r="BA302" s="53" t="s">
        <v>1181</v>
      </c>
      <c r="BS302" s="42"/>
      <c r="BT302" s="50" t="s">
        <v>802</v>
      </c>
      <c r="BU302" s="51" t="s">
        <v>1014</v>
      </c>
      <c r="BV302" s="52">
        <f>K3+(293*K5)</f>
        <v>294</v>
      </c>
      <c r="BW302" s="42"/>
    </row>
    <row r="303" spans="1:75" x14ac:dyDescent="0.2">
      <c r="A303" s="1">
        <v>1</v>
      </c>
      <c r="B303" s="119">
        <v>24</v>
      </c>
      <c r="C303" s="6">
        <v>391</v>
      </c>
      <c r="D303" s="6">
        <v>949</v>
      </c>
      <c r="E303" s="23">
        <v>550</v>
      </c>
      <c r="F303" s="6">
        <v>778</v>
      </c>
      <c r="G303" s="6">
        <v>665</v>
      </c>
      <c r="H303" s="6">
        <v>171</v>
      </c>
      <c r="I303" s="6">
        <v>316</v>
      </c>
      <c r="J303" s="6">
        <v>430</v>
      </c>
      <c r="K303" s="6">
        <v>61</v>
      </c>
      <c r="L303" s="6">
        <v>527</v>
      </c>
      <c r="M303" s="6">
        <v>928</v>
      </c>
      <c r="N303" s="6">
        <v>692</v>
      </c>
      <c r="O303" s="6">
        <v>803</v>
      </c>
      <c r="P303" s="6">
        <v>273</v>
      </c>
      <c r="Q303" s="6">
        <v>130</v>
      </c>
      <c r="R303" s="6">
        <v>882</v>
      </c>
      <c r="S303" s="6">
        <v>737</v>
      </c>
      <c r="T303" s="6">
        <v>211</v>
      </c>
      <c r="U303" s="6">
        <v>324</v>
      </c>
      <c r="V303" s="6">
        <v>112</v>
      </c>
      <c r="W303" s="6">
        <v>511</v>
      </c>
      <c r="X303" s="6">
        <v>973</v>
      </c>
      <c r="Y303" s="6">
        <v>606</v>
      </c>
      <c r="Z303" s="6">
        <v>716</v>
      </c>
      <c r="AA303" s="6">
        <v>859</v>
      </c>
      <c r="AB303" s="6">
        <v>361</v>
      </c>
      <c r="AC303" s="6">
        <v>250</v>
      </c>
      <c r="AD303" s="6">
        <v>470</v>
      </c>
      <c r="AE303" s="6">
        <v>69</v>
      </c>
      <c r="AF303" s="6">
        <v>631</v>
      </c>
      <c r="AG303" s="80">
        <v>1000</v>
      </c>
      <c r="AH303" s="5">
        <f>SUM(B303:AG303)</f>
        <v>16400</v>
      </c>
      <c r="AI303" s="5">
        <f>SUMSQ(B303:AG303)</f>
        <v>11201200</v>
      </c>
      <c r="AJ303" s="2">
        <f t="shared" si="139"/>
        <v>8606720000</v>
      </c>
      <c r="AL303" s="122" t="s">
        <v>217</v>
      </c>
      <c r="AM303" s="123" t="s">
        <v>312</v>
      </c>
      <c r="AN303" s="124" t="s">
        <v>156</v>
      </c>
      <c r="AO303" s="123" t="s">
        <v>375</v>
      </c>
      <c r="AP303" s="123" t="s">
        <v>95</v>
      </c>
      <c r="AQ303" s="123" t="s">
        <v>439</v>
      </c>
      <c r="AR303" s="123" t="s">
        <v>31</v>
      </c>
      <c r="AS303" s="123" t="s">
        <v>501</v>
      </c>
      <c r="AT303" s="123" t="s">
        <v>703</v>
      </c>
      <c r="AU303" s="123" t="s">
        <v>796</v>
      </c>
      <c r="AV303" s="123" t="s">
        <v>639</v>
      </c>
      <c r="AW303" s="124" t="s">
        <v>1135</v>
      </c>
      <c r="AX303" s="123" t="s">
        <v>576</v>
      </c>
      <c r="AY303" s="123" t="s">
        <v>922</v>
      </c>
      <c r="AZ303" s="123" t="s">
        <v>514</v>
      </c>
      <c r="BA303" s="123" t="s">
        <v>983</v>
      </c>
      <c r="BB303" s="124" t="s">
        <v>304</v>
      </c>
      <c r="BC303" s="123" t="s">
        <v>210</v>
      </c>
      <c r="BD303" s="123" t="s">
        <v>367</v>
      </c>
      <c r="BE303" s="123" t="s">
        <v>148</v>
      </c>
      <c r="BF303" s="123" t="s">
        <v>431</v>
      </c>
      <c r="BG303" s="123" t="s">
        <v>87</v>
      </c>
      <c r="BH303" s="124" t="s">
        <v>493</v>
      </c>
      <c r="BI303" s="123" t="s">
        <v>23</v>
      </c>
      <c r="BJ303" s="123" t="s">
        <v>820</v>
      </c>
      <c r="BK303" s="124" t="s">
        <v>379</v>
      </c>
      <c r="BL303" s="123" t="s">
        <v>882</v>
      </c>
      <c r="BM303" s="123" t="s">
        <v>663</v>
      </c>
      <c r="BN303" s="123" t="s">
        <v>945</v>
      </c>
      <c r="BO303" s="123" t="s">
        <v>600</v>
      </c>
      <c r="BP303" s="123" t="s">
        <v>1007</v>
      </c>
      <c r="BQ303" s="125" t="s">
        <v>537</v>
      </c>
      <c r="BS303" s="42"/>
      <c r="BT303" s="50" t="s">
        <v>656</v>
      </c>
      <c r="BU303" s="51" t="s">
        <v>1014</v>
      </c>
      <c r="BV303" s="52">
        <f>K3+(294*K5)</f>
        <v>295</v>
      </c>
      <c r="BW303" s="42"/>
    </row>
    <row r="304" spans="1:75" x14ac:dyDescent="0.2">
      <c r="A304" s="1">
        <v>2</v>
      </c>
      <c r="B304" s="7">
        <v>435</v>
      </c>
      <c r="C304" s="97">
        <v>36</v>
      </c>
      <c r="D304" s="22">
        <v>530</v>
      </c>
      <c r="E304" s="8">
        <v>897</v>
      </c>
      <c r="F304" s="8">
        <v>685</v>
      </c>
      <c r="G304" s="8">
        <v>830</v>
      </c>
      <c r="H304" s="8">
        <v>272</v>
      </c>
      <c r="I304" s="8">
        <v>159</v>
      </c>
      <c r="J304" s="8">
        <v>9</v>
      </c>
      <c r="K304" s="8">
        <v>410</v>
      </c>
      <c r="L304" s="8">
        <v>940</v>
      </c>
      <c r="M304" s="8">
        <v>571</v>
      </c>
      <c r="N304" s="8">
        <v>791</v>
      </c>
      <c r="O304" s="8">
        <v>648</v>
      </c>
      <c r="P304" s="8">
        <v>182</v>
      </c>
      <c r="Q304" s="8">
        <v>293</v>
      </c>
      <c r="R304" s="8">
        <v>725</v>
      </c>
      <c r="S304" s="8">
        <v>838</v>
      </c>
      <c r="T304" s="8">
        <v>376</v>
      </c>
      <c r="U304" s="8">
        <v>231</v>
      </c>
      <c r="V304" s="8">
        <v>459</v>
      </c>
      <c r="W304" s="8">
        <v>92</v>
      </c>
      <c r="X304" s="8">
        <v>618</v>
      </c>
      <c r="Y304" s="8">
        <v>1017</v>
      </c>
      <c r="Z304" s="8">
        <v>879</v>
      </c>
      <c r="AA304" s="8">
        <v>768</v>
      </c>
      <c r="AB304" s="8">
        <v>206</v>
      </c>
      <c r="AC304" s="8">
        <v>349</v>
      </c>
      <c r="AD304" s="8">
        <v>113</v>
      </c>
      <c r="AE304" s="8">
        <v>482</v>
      </c>
      <c r="AF304" s="8">
        <v>980</v>
      </c>
      <c r="AG304" s="9">
        <v>579</v>
      </c>
      <c r="AH304" s="5">
        <f t="shared" ref="AH304:AH334" si="140">SUM(B304:AG304)</f>
        <v>16400</v>
      </c>
      <c r="AI304" s="5">
        <f t="shared" ref="AI304:AI334" si="141">SUMSQ(B304:AG304)</f>
        <v>11201200</v>
      </c>
      <c r="AJ304" s="2">
        <f t="shared" si="139"/>
        <v>8606720000</v>
      </c>
      <c r="AL304" s="126" t="s">
        <v>222</v>
      </c>
      <c r="AM304" s="127" t="s">
        <v>317</v>
      </c>
      <c r="AN304" s="127" t="s">
        <v>160</v>
      </c>
      <c r="AO304" s="128" t="s">
        <v>1137</v>
      </c>
      <c r="AP304" s="127" t="s">
        <v>100</v>
      </c>
      <c r="AQ304" s="127" t="s">
        <v>444</v>
      </c>
      <c r="AR304" s="127" t="s">
        <v>36</v>
      </c>
      <c r="AS304" s="127" t="s">
        <v>506</v>
      </c>
      <c r="AT304" s="127" t="s">
        <v>713</v>
      </c>
      <c r="AU304" s="127" t="s">
        <v>807</v>
      </c>
      <c r="AV304" s="128" t="s">
        <v>650</v>
      </c>
      <c r="AW304" s="127" t="s">
        <v>870</v>
      </c>
      <c r="AX304" s="127" t="s">
        <v>587</v>
      </c>
      <c r="AY304" s="127" t="s">
        <v>933</v>
      </c>
      <c r="AZ304" s="127" t="s">
        <v>525</v>
      </c>
      <c r="BA304" s="127" t="s">
        <v>994</v>
      </c>
      <c r="BB304" s="127" t="s">
        <v>293</v>
      </c>
      <c r="BC304" s="128" t="s">
        <v>1016</v>
      </c>
      <c r="BD304" s="127" t="s">
        <v>357</v>
      </c>
      <c r="BE304" s="127" t="s">
        <v>138</v>
      </c>
      <c r="BF304" s="127" t="s">
        <v>420</v>
      </c>
      <c r="BG304" s="127" t="s">
        <v>76</v>
      </c>
      <c r="BH304" s="127" t="s">
        <v>482</v>
      </c>
      <c r="BI304" s="128" t="s">
        <v>13</v>
      </c>
      <c r="BJ304" s="128" t="s">
        <v>815</v>
      </c>
      <c r="BK304" s="127" t="s">
        <v>721</v>
      </c>
      <c r="BL304" s="127" t="s">
        <v>877</v>
      </c>
      <c r="BM304" s="127" t="s">
        <v>658</v>
      </c>
      <c r="BN304" s="127" t="s">
        <v>940</v>
      </c>
      <c r="BO304" s="127" t="s">
        <v>595</v>
      </c>
      <c r="BP304" s="128" t="s">
        <v>1002</v>
      </c>
      <c r="BQ304" s="129" t="s">
        <v>2</v>
      </c>
      <c r="BS304" s="42"/>
      <c r="BT304" s="50" t="s">
        <v>596</v>
      </c>
      <c r="BU304" s="51" t="s">
        <v>1014</v>
      </c>
      <c r="BV304" s="52">
        <f>K3+(295*K5)</f>
        <v>296</v>
      </c>
      <c r="BW304" s="42"/>
    </row>
    <row r="305" spans="1:75" x14ac:dyDescent="0.2">
      <c r="A305" s="1">
        <v>3</v>
      </c>
      <c r="B305" s="7">
        <v>1007</v>
      </c>
      <c r="C305" s="22">
        <v>640</v>
      </c>
      <c r="D305" s="97">
        <v>78</v>
      </c>
      <c r="E305" s="8">
        <v>477</v>
      </c>
      <c r="F305" s="8">
        <v>241</v>
      </c>
      <c r="G305" s="8">
        <v>354</v>
      </c>
      <c r="H305" s="8">
        <v>852</v>
      </c>
      <c r="I305" s="8">
        <v>707</v>
      </c>
      <c r="J305" s="8">
        <v>597</v>
      </c>
      <c r="K305" s="8">
        <v>966</v>
      </c>
      <c r="L305" s="8">
        <v>504</v>
      </c>
      <c r="M305" s="8">
        <v>103</v>
      </c>
      <c r="N305" s="8">
        <v>331</v>
      </c>
      <c r="O305" s="8">
        <v>220</v>
      </c>
      <c r="P305" s="8">
        <v>746</v>
      </c>
      <c r="Q305" s="8">
        <v>889</v>
      </c>
      <c r="R305" s="8">
        <v>137</v>
      </c>
      <c r="S305" s="8">
        <v>282</v>
      </c>
      <c r="T305" s="8">
        <v>812</v>
      </c>
      <c r="U305" s="8">
        <v>699</v>
      </c>
      <c r="V305" s="8">
        <v>919</v>
      </c>
      <c r="W305" s="8">
        <v>520</v>
      </c>
      <c r="X305" s="8">
        <v>54</v>
      </c>
      <c r="Y305" s="8">
        <v>421</v>
      </c>
      <c r="Z305" s="8">
        <v>307</v>
      </c>
      <c r="AA305" s="8">
        <v>164</v>
      </c>
      <c r="AB305" s="8">
        <v>658</v>
      </c>
      <c r="AC305" s="8">
        <v>769</v>
      </c>
      <c r="AD305" s="8">
        <v>557</v>
      </c>
      <c r="AE305" s="8">
        <v>958</v>
      </c>
      <c r="AF305" s="8">
        <v>400</v>
      </c>
      <c r="AG305" s="9">
        <v>31</v>
      </c>
      <c r="AH305" s="5">
        <f t="shared" si="140"/>
        <v>16400</v>
      </c>
      <c r="AI305" s="5">
        <f t="shared" si="141"/>
        <v>11201200</v>
      </c>
      <c r="AL305" s="130" t="s">
        <v>219</v>
      </c>
      <c r="AM305" s="127" t="s">
        <v>314</v>
      </c>
      <c r="AN305" s="127" t="s">
        <v>157</v>
      </c>
      <c r="AO305" s="127" t="s">
        <v>377</v>
      </c>
      <c r="AP305" s="127" t="s">
        <v>97</v>
      </c>
      <c r="AQ305" s="127" t="s">
        <v>441</v>
      </c>
      <c r="AR305" s="128" t="s">
        <v>33</v>
      </c>
      <c r="AS305" s="127" t="s">
        <v>503</v>
      </c>
      <c r="AT305" s="127" t="s">
        <v>701</v>
      </c>
      <c r="AU305" s="128" t="s">
        <v>794</v>
      </c>
      <c r="AV305" s="127" t="s">
        <v>637</v>
      </c>
      <c r="AW305" s="127" t="s">
        <v>858</v>
      </c>
      <c r="AX305" s="127" t="s">
        <v>574</v>
      </c>
      <c r="AY305" s="127" t="s">
        <v>920</v>
      </c>
      <c r="AZ305" s="127" t="s">
        <v>512</v>
      </c>
      <c r="BA305" s="128" t="s">
        <v>981</v>
      </c>
      <c r="BB305" s="127" t="s">
        <v>306</v>
      </c>
      <c r="BC305" s="127" t="s">
        <v>212</v>
      </c>
      <c r="BD305" s="127" t="s">
        <v>369</v>
      </c>
      <c r="BE305" s="127" t="s">
        <v>150</v>
      </c>
      <c r="BF305" s="128" t="s">
        <v>1122</v>
      </c>
      <c r="BG305" s="127" t="s">
        <v>89</v>
      </c>
      <c r="BH305" s="127" t="s">
        <v>495</v>
      </c>
      <c r="BI305" s="127" t="s">
        <v>25</v>
      </c>
      <c r="BJ305" s="127" t="s">
        <v>818</v>
      </c>
      <c r="BK305" s="127" t="s">
        <v>724</v>
      </c>
      <c r="BL305" s="127" t="s">
        <v>880</v>
      </c>
      <c r="BM305" s="127" t="s">
        <v>661</v>
      </c>
      <c r="BN305" s="127" t="s">
        <v>943</v>
      </c>
      <c r="BO305" s="128" t="s">
        <v>598</v>
      </c>
      <c r="BP305" s="127" t="s">
        <v>1005</v>
      </c>
      <c r="BQ305" s="129" t="s">
        <v>535</v>
      </c>
      <c r="BS305" s="42"/>
      <c r="BT305" s="50" t="s">
        <v>913</v>
      </c>
      <c r="BU305" s="51" t="s">
        <v>1014</v>
      </c>
      <c r="BV305" s="52">
        <f>K3+(296*K5)</f>
        <v>297</v>
      </c>
      <c r="BW305" s="42"/>
    </row>
    <row r="306" spans="1:75" x14ac:dyDescent="0.2">
      <c r="A306" s="1">
        <v>4</v>
      </c>
      <c r="B306" s="20">
        <v>588</v>
      </c>
      <c r="C306" s="8">
        <v>987</v>
      </c>
      <c r="D306" s="8">
        <v>489</v>
      </c>
      <c r="E306" s="97">
        <v>122</v>
      </c>
      <c r="F306" s="8">
        <v>342</v>
      </c>
      <c r="G306" s="8">
        <v>197</v>
      </c>
      <c r="H306" s="8">
        <v>759</v>
      </c>
      <c r="I306" s="8">
        <v>872</v>
      </c>
      <c r="J306" s="8">
        <v>1010</v>
      </c>
      <c r="K306" s="8">
        <v>609</v>
      </c>
      <c r="L306" s="8">
        <v>83</v>
      </c>
      <c r="M306" s="8">
        <v>452</v>
      </c>
      <c r="N306" s="8">
        <v>240</v>
      </c>
      <c r="O306" s="8">
        <v>383</v>
      </c>
      <c r="P306" s="8">
        <v>845</v>
      </c>
      <c r="Q306" s="8">
        <v>734</v>
      </c>
      <c r="R306" s="8">
        <v>302</v>
      </c>
      <c r="S306" s="8">
        <v>189</v>
      </c>
      <c r="T306" s="8">
        <v>655</v>
      </c>
      <c r="U306" s="8">
        <v>800</v>
      </c>
      <c r="V306" s="8">
        <v>564</v>
      </c>
      <c r="W306" s="8">
        <v>931</v>
      </c>
      <c r="X306" s="8">
        <v>401</v>
      </c>
      <c r="Y306" s="8">
        <v>2</v>
      </c>
      <c r="Z306" s="8">
        <v>152</v>
      </c>
      <c r="AA306" s="8">
        <v>263</v>
      </c>
      <c r="AB306" s="8">
        <v>821</v>
      </c>
      <c r="AC306" s="8">
        <v>678</v>
      </c>
      <c r="AD306" s="8">
        <v>906</v>
      </c>
      <c r="AE306" s="8">
        <v>537</v>
      </c>
      <c r="AF306" s="8">
        <v>43</v>
      </c>
      <c r="AG306" s="9">
        <v>444</v>
      </c>
      <c r="AH306" s="5">
        <f t="shared" si="140"/>
        <v>16400</v>
      </c>
      <c r="AI306" s="5">
        <f t="shared" si="141"/>
        <v>11201200</v>
      </c>
      <c r="AL306" s="126" t="s">
        <v>220</v>
      </c>
      <c r="AM306" s="128" t="s">
        <v>315</v>
      </c>
      <c r="AN306" s="127" t="s">
        <v>158</v>
      </c>
      <c r="AO306" s="127" t="s">
        <v>378</v>
      </c>
      <c r="AP306" s="127" t="s">
        <v>98</v>
      </c>
      <c r="AQ306" s="127" t="s">
        <v>442</v>
      </c>
      <c r="AR306" s="127" t="s">
        <v>34</v>
      </c>
      <c r="AS306" s="128" t="s">
        <v>504</v>
      </c>
      <c r="AT306" s="128" t="s">
        <v>715</v>
      </c>
      <c r="AU306" s="127" t="s">
        <v>809</v>
      </c>
      <c r="AV306" s="127" t="s">
        <v>652</v>
      </c>
      <c r="AW306" s="127" t="s">
        <v>872</v>
      </c>
      <c r="AX306" s="127" t="s">
        <v>589</v>
      </c>
      <c r="AY306" s="127" t="s">
        <v>934</v>
      </c>
      <c r="AZ306" s="128" t="s">
        <v>527</v>
      </c>
      <c r="BA306" s="127" t="s">
        <v>996</v>
      </c>
      <c r="BB306" s="127" t="s">
        <v>291</v>
      </c>
      <c r="BC306" s="127" t="s">
        <v>197</v>
      </c>
      <c r="BD306" s="127" t="s">
        <v>355</v>
      </c>
      <c r="BE306" s="127" t="s">
        <v>136</v>
      </c>
      <c r="BF306" s="127" t="s">
        <v>418</v>
      </c>
      <c r="BG306" s="128" t="s">
        <v>74</v>
      </c>
      <c r="BH306" s="127" t="s">
        <v>480</v>
      </c>
      <c r="BI306" s="127" t="s">
        <v>11</v>
      </c>
      <c r="BJ306" s="127" t="s">
        <v>817</v>
      </c>
      <c r="BK306" s="127" t="s">
        <v>723</v>
      </c>
      <c r="BL306" s="127" t="s">
        <v>879</v>
      </c>
      <c r="BM306" s="127" t="s">
        <v>660</v>
      </c>
      <c r="BN306" s="128" t="s">
        <v>1136</v>
      </c>
      <c r="BO306" s="127" t="s">
        <v>597</v>
      </c>
      <c r="BP306" s="127" t="s">
        <v>1004</v>
      </c>
      <c r="BQ306" s="129" t="s">
        <v>534</v>
      </c>
      <c r="BS306" s="42"/>
      <c r="BT306" s="50" t="s">
        <v>854</v>
      </c>
      <c r="BU306" s="51" t="s">
        <v>1014</v>
      </c>
      <c r="BV306" s="52">
        <f>K3+(297*K5)</f>
        <v>298</v>
      </c>
      <c r="BW306" s="42"/>
    </row>
    <row r="307" spans="1:75" x14ac:dyDescent="0.2">
      <c r="A307" s="1">
        <v>5</v>
      </c>
      <c r="B307" s="7">
        <v>917</v>
      </c>
      <c r="C307" s="8">
        <v>518</v>
      </c>
      <c r="D307" s="8">
        <v>56</v>
      </c>
      <c r="E307" s="8">
        <v>423</v>
      </c>
      <c r="F307" s="97">
        <v>139</v>
      </c>
      <c r="G307" s="8">
        <v>284</v>
      </c>
      <c r="H307" s="8">
        <v>810</v>
      </c>
      <c r="I307" s="22">
        <v>697</v>
      </c>
      <c r="J307" s="8">
        <v>559</v>
      </c>
      <c r="K307" s="8">
        <v>960</v>
      </c>
      <c r="L307" s="8">
        <v>398</v>
      </c>
      <c r="M307" s="8">
        <v>29</v>
      </c>
      <c r="N307" s="8">
        <v>305</v>
      </c>
      <c r="O307" s="8">
        <v>162</v>
      </c>
      <c r="P307" s="8">
        <v>660</v>
      </c>
      <c r="Q307" s="8">
        <v>771</v>
      </c>
      <c r="R307" s="8">
        <v>243</v>
      </c>
      <c r="S307" s="8">
        <v>356</v>
      </c>
      <c r="T307" s="8">
        <v>850</v>
      </c>
      <c r="U307" s="8">
        <v>705</v>
      </c>
      <c r="V307" s="8">
        <v>1005</v>
      </c>
      <c r="W307" s="8">
        <v>638</v>
      </c>
      <c r="X307" s="8">
        <v>80</v>
      </c>
      <c r="Y307" s="8">
        <v>479</v>
      </c>
      <c r="Z307" s="8">
        <v>329</v>
      </c>
      <c r="AA307" s="8">
        <v>218</v>
      </c>
      <c r="AB307" s="8">
        <v>748</v>
      </c>
      <c r="AC307" s="8">
        <v>891</v>
      </c>
      <c r="AD307" s="8">
        <v>599</v>
      </c>
      <c r="AE307" s="8">
        <v>968</v>
      </c>
      <c r="AF307" s="8">
        <v>502</v>
      </c>
      <c r="AG307" s="9">
        <v>101</v>
      </c>
      <c r="AH307" s="5">
        <f t="shared" si="140"/>
        <v>16400</v>
      </c>
      <c r="AI307" s="5">
        <f t="shared" si="141"/>
        <v>11201200</v>
      </c>
      <c r="AL307" s="130" t="s">
        <v>1120</v>
      </c>
      <c r="AM307" s="127" t="s">
        <v>308</v>
      </c>
      <c r="AN307" s="127" t="s">
        <v>152</v>
      </c>
      <c r="AO307" s="127" t="s">
        <v>371</v>
      </c>
      <c r="AP307" s="127" t="s">
        <v>91</v>
      </c>
      <c r="AQ307" s="127" t="s">
        <v>435</v>
      </c>
      <c r="AR307" s="127" t="s">
        <v>27</v>
      </c>
      <c r="AS307" s="127" t="s">
        <v>497</v>
      </c>
      <c r="AT307" s="127" t="s">
        <v>707</v>
      </c>
      <c r="AU307" s="128" t="s">
        <v>800</v>
      </c>
      <c r="AV307" s="127" t="s">
        <v>643</v>
      </c>
      <c r="AW307" s="127" t="s">
        <v>864</v>
      </c>
      <c r="AX307" s="127" t="s">
        <v>580</v>
      </c>
      <c r="AY307" s="127" t="s">
        <v>926</v>
      </c>
      <c r="AZ307" s="127" t="s">
        <v>518</v>
      </c>
      <c r="BA307" s="127" t="s">
        <v>987</v>
      </c>
      <c r="BB307" s="127" t="s">
        <v>300</v>
      </c>
      <c r="BC307" s="127" t="s">
        <v>206</v>
      </c>
      <c r="BD307" s="128" t="s">
        <v>364</v>
      </c>
      <c r="BE307" s="127" t="s">
        <v>144</v>
      </c>
      <c r="BF307" s="128" t="s">
        <v>427</v>
      </c>
      <c r="BG307" s="127" t="s">
        <v>83</v>
      </c>
      <c r="BH307" s="127" t="s">
        <v>489</v>
      </c>
      <c r="BI307" s="127" t="s">
        <v>19</v>
      </c>
      <c r="BJ307" s="127" t="s">
        <v>824</v>
      </c>
      <c r="BK307" s="127" t="s">
        <v>729</v>
      </c>
      <c r="BL307" s="127" t="s">
        <v>886</v>
      </c>
      <c r="BM307" s="128" t="s">
        <v>667</v>
      </c>
      <c r="BN307" s="127" t="s">
        <v>949</v>
      </c>
      <c r="BO307" s="128" t="s">
        <v>604</v>
      </c>
      <c r="BP307" s="127" t="s">
        <v>1011</v>
      </c>
      <c r="BQ307" s="129" t="s">
        <v>540</v>
      </c>
      <c r="BS307" s="42"/>
      <c r="BT307" s="50" t="s">
        <v>738</v>
      </c>
      <c r="BU307" s="51" t="s">
        <v>1014</v>
      </c>
      <c r="BV307" s="52">
        <f>K3+(298*K5)</f>
        <v>299</v>
      </c>
      <c r="BW307" s="42"/>
    </row>
    <row r="308" spans="1:75" x14ac:dyDescent="0.2">
      <c r="A308" s="1">
        <v>6</v>
      </c>
      <c r="B308" s="7">
        <v>562</v>
      </c>
      <c r="C308" s="8">
        <v>929</v>
      </c>
      <c r="D308" s="8">
        <v>403</v>
      </c>
      <c r="E308" s="8">
        <v>4</v>
      </c>
      <c r="F308" s="8">
        <v>304</v>
      </c>
      <c r="G308" s="97">
        <v>191</v>
      </c>
      <c r="H308" s="22">
        <v>653</v>
      </c>
      <c r="I308" s="8">
        <v>798</v>
      </c>
      <c r="J308" s="8">
        <v>908</v>
      </c>
      <c r="K308" s="8">
        <v>539</v>
      </c>
      <c r="L308" s="8">
        <v>41</v>
      </c>
      <c r="M308" s="8">
        <v>442</v>
      </c>
      <c r="N308" s="8">
        <v>150</v>
      </c>
      <c r="O308" s="8">
        <v>261</v>
      </c>
      <c r="P308" s="8">
        <v>823</v>
      </c>
      <c r="Q308" s="8">
        <v>680</v>
      </c>
      <c r="R308" s="8">
        <v>344</v>
      </c>
      <c r="S308" s="8">
        <v>199</v>
      </c>
      <c r="T308" s="8">
        <v>757</v>
      </c>
      <c r="U308" s="8">
        <v>870</v>
      </c>
      <c r="V308" s="8">
        <v>586</v>
      </c>
      <c r="W308" s="8">
        <v>985</v>
      </c>
      <c r="X308" s="8">
        <v>491</v>
      </c>
      <c r="Y308" s="8">
        <v>124</v>
      </c>
      <c r="Z308" s="8">
        <v>238</v>
      </c>
      <c r="AA308" s="8">
        <v>381</v>
      </c>
      <c r="AB308" s="8">
        <v>847</v>
      </c>
      <c r="AC308" s="8">
        <v>736</v>
      </c>
      <c r="AD308" s="8">
        <v>1012</v>
      </c>
      <c r="AE308" s="8">
        <v>611</v>
      </c>
      <c r="AF308" s="8">
        <v>81</v>
      </c>
      <c r="AG308" s="9">
        <v>450</v>
      </c>
      <c r="AH308" s="5">
        <f t="shared" si="140"/>
        <v>16400</v>
      </c>
      <c r="AI308" s="5">
        <f t="shared" si="141"/>
        <v>11201200</v>
      </c>
      <c r="AL308" s="126" t="s">
        <v>226</v>
      </c>
      <c r="AM308" s="128" t="s">
        <v>321</v>
      </c>
      <c r="AN308" s="127" t="s">
        <v>164</v>
      </c>
      <c r="AO308" s="127" t="s">
        <v>384</v>
      </c>
      <c r="AP308" s="127" t="s">
        <v>104</v>
      </c>
      <c r="AQ308" s="127" t="s">
        <v>448</v>
      </c>
      <c r="AR308" s="127" t="s">
        <v>40</v>
      </c>
      <c r="AS308" s="127" t="s">
        <v>510</v>
      </c>
      <c r="AT308" s="128" t="s">
        <v>1132</v>
      </c>
      <c r="AU308" s="127" t="s">
        <v>803</v>
      </c>
      <c r="AV308" s="127" t="s">
        <v>646</v>
      </c>
      <c r="AW308" s="127" t="s">
        <v>867</v>
      </c>
      <c r="AX308" s="127" t="s">
        <v>583</v>
      </c>
      <c r="AY308" s="127" t="s">
        <v>929</v>
      </c>
      <c r="AZ308" s="127" t="s">
        <v>521</v>
      </c>
      <c r="BA308" s="127" t="s">
        <v>990</v>
      </c>
      <c r="BB308" s="127" t="s">
        <v>297</v>
      </c>
      <c r="BC308" s="127" t="s">
        <v>203</v>
      </c>
      <c r="BD308" s="127" t="s">
        <v>361</v>
      </c>
      <c r="BE308" s="127" t="s">
        <v>51</v>
      </c>
      <c r="BF308" s="127" t="s">
        <v>424</v>
      </c>
      <c r="BG308" s="128" t="s">
        <v>80</v>
      </c>
      <c r="BH308" s="127" t="s">
        <v>486</v>
      </c>
      <c r="BI308" s="127" t="s">
        <v>16</v>
      </c>
      <c r="BJ308" s="127" t="s">
        <v>811</v>
      </c>
      <c r="BK308" s="127" t="s">
        <v>717</v>
      </c>
      <c r="BL308" s="128" t="s">
        <v>874</v>
      </c>
      <c r="BM308" s="127" t="s">
        <v>654</v>
      </c>
      <c r="BN308" s="128" t="s">
        <v>936</v>
      </c>
      <c r="BO308" s="127" t="s">
        <v>591</v>
      </c>
      <c r="BP308" s="127" t="s">
        <v>998</v>
      </c>
      <c r="BQ308" s="129" t="s">
        <v>529</v>
      </c>
      <c r="BS308" s="42"/>
      <c r="BT308" s="50" t="s">
        <v>544</v>
      </c>
      <c r="BU308" s="51" t="s">
        <v>1014</v>
      </c>
      <c r="BV308" s="52">
        <f>K3+(299*K5)</f>
        <v>300</v>
      </c>
      <c r="BW308" s="42"/>
    </row>
    <row r="309" spans="1:75" x14ac:dyDescent="0.2">
      <c r="A309" s="1">
        <v>7</v>
      </c>
      <c r="B309" s="7">
        <v>110</v>
      </c>
      <c r="C309" s="8">
        <v>509</v>
      </c>
      <c r="D309" s="8">
        <v>975</v>
      </c>
      <c r="E309" s="8">
        <v>608</v>
      </c>
      <c r="F309" s="8">
        <v>884</v>
      </c>
      <c r="G309" s="22">
        <v>739</v>
      </c>
      <c r="H309" s="97">
        <v>209</v>
      </c>
      <c r="I309" s="8">
        <v>322</v>
      </c>
      <c r="J309" s="8">
        <v>472</v>
      </c>
      <c r="K309" s="8">
        <v>71</v>
      </c>
      <c r="L309" s="8">
        <v>629</v>
      </c>
      <c r="M309" s="8">
        <v>998</v>
      </c>
      <c r="N309" s="8">
        <v>714</v>
      </c>
      <c r="O309" s="8">
        <v>857</v>
      </c>
      <c r="P309" s="8">
        <v>363</v>
      </c>
      <c r="Q309" s="8">
        <v>252</v>
      </c>
      <c r="R309" s="8">
        <v>780</v>
      </c>
      <c r="S309" s="8">
        <v>667</v>
      </c>
      <c r="T309" s="8">
        <v>169</v>
      </c>
      <c r="U309" s="8">
        <v>314</v>
      </c>
      <c r="V309" s="8">
        <v>22</v>
      </c>
      <c r="W309" s="8">
        <v>389</v>
      </c>
      <c r="X309" s="8">
        <v>951</v>
      </c>
      <c r="Y309" s="8">
        <v>552</v>
      </c>
      <c r="Z309" s="8">
        <v>690</v>
      </c>
      <c r="AA309" s="8">
        <v>801</v>
      </c>
      <c r="AB309" s="8">
        <v>275</v>
      </c>
      <c r="AC309" s="8">
        <v>132</v>
      </c>
      <c r="AD309" s="8">
        <v>432</v>
      </c>
      <c r="AE309" s="8">
        <v>63</v>
      </c>
      <c r="AF309" s="8">
        <v>525</v>
      </c>
      <c r="AG309" s="9">
        <v>926</v>
      </c>
      <c r="AH309" s="5">
        <f t="shared" si="140"/>
        <v>16400</v>
      </c>
      <c r="AI309" s="5">
        <f t="shared" si="141"/>
        <v>11201200</v>
      </c>
      <c r="AJ309" s="2">
        <f t="shared" si="139"/>
        <v>8606720000</v>
      </c>
      <c r="AL309" s="126" t="s">
        <v>215</v>
      </c>
      <c r="AM309" s="127" t="s">
        <v>310</v>
      </c>
      <c r="AN309" s="128" t="s">
        <v>154</v>
      </c>
      <c r="AO309" s="127" t="s">
        <v>373</v>
      </c>
      <c r="AP309" s="128" t="s">
        <v>93</v>
      </c>
      <c r="AQ309" s="127" t="s">
        <v>437</v>
      </c>
      <c r="AR309" s="127" t="s">
        <v>29</v>
      </c>
      <c r="AS309" s="127" t="s">
        <v>499</v>
      </c>
      <c r="AT309" s="127" t="s">
        <v>705</v>
      </c>
      <c r="AU309" s="127" t="s">
        <v>798</v>
      </c>
      <c r="AV309" s="127" t="s">
        <v>641</v>
      </c>
      <c r="AW309" s="128" t="s">
        <v>862</v>
      </c>
      <c r="AX309" s="127" t="s">
        <v>578</v>
      </c>
      <c r="AY309" s="128" t="s">
        <v>924</v>
      </c>
      <c r="AZ309" s="127" t="s">
        <v>516</v>
      </c>
      <c r="BA309" s="127" t="s">
        <v>985</v>
      </c>
      <c r="BB309" s="127" t="s">
        <v>302</v>
      </c>
      <c r="BC309" s="127" t="s">
        <v>208</v>
      </c>
      <c r="BD309" s="127" t="s">
        <v>365</v>
      </c>
      <c r="BE309" s="127" t="s">
        <v>146</v>
      </c>
      <c r="BF309" s="127" t="s">
        <v>429</v>
      </c>
      <c r="BG309" s="127" t="s">
        <v>85</v>
      </c>
      <c r="BH309" s="128" t="s">
        <v>491</v>
      </c>
      <c r="BI309" s="127" t="s">
        <v>21</v>
      </c>
      <c r="BJ309" s="127" t="s">
        <v>822</v>
      </c>
      <c r="BK309" s="127" t="s">
        <v>727</v>
      </c>
      <c r="BL309" s="127" t="s">
        <v>884</v>
      </c>
      <c r="BM309" s="127" t="s">
        <v>665</v>
      </c>
      <c r="BN309" s="127" t="s">
        <v>947</v>
      </c>
      <c r="BO309" s="127" t="s">
        <v>602</v>
      </c>
      <c r="BP309" s="127" t="s">
        <v>1009</v>
      </c>
      <c r="BQ309" s="131" t="s">
        <v>1141</v>
      </c>
      <c r="BS309" s="42"/>
      <c r="BT309" s="50" t="s">
        <v>485</v>
      </c>
      <c r="BU309" s="51" t="s">
        <v>1014</v>
      </c>
      <c r="BV309" s="52">
        <f>K3+(300*K5)</f>
        <v>301</v>
      </c>
      <c r="BW309" s="42"/>
    </row>
    <row r="310" spans="1:75" x14ac:dyDescent="0.2">
      <c r="A310" s="1">
        <v>8</v>
      </c>
      <c r="B310" s="7">
        <v>457</v>
      </c>
      <c r="C310" s="8">
        <v>90</v>
      </c>
      <c r="D310" s="8">
        <v>620</v>
      </c>
      <c r="E310" s="8">
        <v>1019</v>
      </c>
      <c r="F310" s="22">
        <v>727</v>
      </c>
      <c r="G310" s="8">
        <v>840</v>
      </c>
      <c r="H310" s="8">
        <v>374</v>
      </c>
      <c r="I310" s="97">
        <v>229</v>
      </c>
      <c r="J310" s="8">
        <v>115</v>
      </c>
      <c r="K310" s="8">
        <v>484</v>
      </c>
      <c r="L310" s="8">
        <v>978</v>
      </c>
      <c r="M310" s="8">
        <v>577</v>
      </c>
      <c r="N310" s="8">
        <v>877</v>
      </c>
      <c r="O310" s="8">
        <v>766</v>
      </c>
      <c r="P310" s="8">
        <v>208</v>
      </c>
      <c r="Q310" s="8">
        <v>351</v>
      </c>
      <c r="R310" s="8">
        <v>687</v>
      </c>
      <c r="S310" s="8">
        <v>832</v>
      </c>
      <c r="T310" s="8">
        <v>270</v>
      </c>
      <c r="U310" s="8">
        <v>157</v>
      </c>
      <c r="V310" s="8">
        <v>433</v>
      </c>
      <c r="W310" s="8">
        <v>34</v>
      </c>
      <c r="X310" s="8">
        <v>532</v>
      </c>
      <c r="Y310" s="8">
        <v>899</v>
      </c>
      <c r="Z310" s="8">
        <v>789</v>
      </c>
      <c r="AA310" s="8">
        <v>646</v>
      </c>
      <c r="AB310" s="8">
        <v>184</v>
      </c>
      <c r="AC310" s="8">
        <v>295</v>
      </c>
      <c r="AD310" s="8">
        <v>11</v>
      </c>
      <c r="AE310" s="8">
        <v>412</v>
      </c>
      <c r="AF310" s="8">
        <v>938</v>
      </c>
      <c r="AG310" s="9">
        <v>569</v>
      </c>
      <c r="AH310" s="5">
        <f t="shared" si="140"/>
        <v>16400</v>
      </c>
      <c r="AI310" s="5">
        <f t="shared" si="141"/>
        <v>11201200</v>
      </c>
      <c r="AJ310" s="2">
        <f t="shared" si="139"/>
        <v>8606720000</v>
      </c>
      <c r="AL310" s="126" t="s">
        <v>224</v>
      </c>
      <c r="AM310" s="127" t="s">
        <v>319</v>
      </c>
      <c r="AN310" s="127" t="s">
        <v>162</v>
      </c>
      <c r="AO310" s="128" t="s">
        <v>382</v>
      </c>
      <c r="AP310" s="127" t="s">
        <v>102</v>
      </c>
      <c r="AQ310" s="128" t="s">
        <v>446</v>
      </c>
      <c r="AR310" s="127" t="s">
        <v>38</v>
      </c>
      <c r="AS310" s="127" t="s">
        <v>508</v>
      </c>
      <c r="AT310" s="127" t="s">
        <v>711</v>
      </c>
      <c r="AU310" s="127" t="s">
        <v>805</v>
      </c>
      <c r="AV310" s="128" t="s">
        <v>648</v>
      </c>
      <c r="AW310" s="127" t="s">
        <v>0</v>
      </c>
      <c r="AX310" s="128" t="s">
        <v>585</v>
      </c>
      <c r="AY310" s="127" t="s">
        <v>931</v>
      </c>
      <c r="AZ310" s="127" t="s">
        <v>523</v>
      </c>
      <c r="BA310" s="127" t="s">
        <v>992</v>
      </c>
      <c r="BB310" s="127" t="s">
        <v>295</v>
      </c>
      <c r="BC310" s="127" t="s">
        <v>201</v>
      </c>
      <c r="BD310" s="127" t="s">
        <v>359</v>
      </c>
      <c r="BE310" s="127" t="s">
        <v>140</v>
      </c>
      <c r="BF310" s="127" t="s">
        <v>422</v>
      </c>
      <c r="BG310" s="127" t="s">
        <v>78</v>
      </c>
      <c r="BH310" s="127" t="s">
        <v>484</v>
      </c>
      <c r="BI310" s="128" t="s">
        <v>1114</v>
      </c>
      <c r="BJ310" s="127" t="s">
        <v>813</v>
      </c>
      <c r="BK310" s="127" t="s">
        <v>719</v>
      </c>
      <c r="BL310" s="127" t="s">
        <v>875</v>
      </c>
      <c r="BM310" s="127" t="s">
        <v>656</v>
      </c>
      <c r="BN310" s="127" t="s">
        <v>938</v>
      </c>
      <c r="BO310" s="127" t="s">
        <v>593</v>
      </c>
      <c r="BP310" s="128" t="s">
        <v>1000</v>
      </c>
      <c r="BQ310" s="129" t="s">
        <v>531</v>
      </c>
      <c r="BS310" s="42"/>
      <c r="BT310" s="50" t="s">
        <v>291</v>
      </c>
      <c r="BU310" s="51" t="s">
        <v>1014</v>
      </c>
      <c r="BV310" s="52">
        <f>K3+(301*K5)</f>
        <v>302</v>
      </c>
      <c r="BW310" s="42"/>
    </row>
    <row r="311" spans="1:75" x14ac:dyDescent="0.2">
      <c r="A311" s="1">
        <v>9</v>
      </c>
      <c r="B311" s="7">
        <v>163</v>
      </c>
      <c r="C311" s="8">
        <v>308</v>
      </c>
      <c r="D311" s="8">
        <v>770</v>
      </c>
      <c r="E311" s="8">
        <v>657</v>
      </c>
      <c r="F311" s="8">
        <v>957</v>
      </c>
      <c r="G311" s="8">
        <v>558</v>
      </c>
      <c r="H311" s="8">
        <v>32</v>
      </c>
      <c r="I311" s="8">
        <v>399</v>
      </c>
      <c r="J311" s="97">
        <v>281</v>
      </c>
      <c r="K311" s="8">
        <v>138</v>
      </c>
      <c r="L311" s="8">
        <v>700</v>
      </c>
      <c r="M311" s="22">
        <v>811</v>
      </c>
      <c r="N311" s="8">
        <v>519</v>
      </c>
      <c r="O311" s="8">
        <v>920</v>
      </c>
      <c r="P311" s="8">
        <v>422</v>
      </c>
      <c r="Q311" s="8">
        <v>53</v>
      </c>
      <c r="R311" s="8">
        <v>965</v>
      </c>
      <c r="S311" s="8">
        <v>598</v>
      </c>
      <c r="T311" s="8">
        <v>104</v>
      </c>
      <c r="U311" s="8">
        <v>503</v>
      </c>
      <c r="V311" s="8">
        <v>219</v>
      </c>
      <c r="W311" s="8">
        <v>332</v>
      </c>
      <c r="X311" s="8">
        <v>890</v>
      </c>
      <c r="Y311" s="8">
        <v>745</v>
      </c>
      <c r="Z311" s="8">
        <v>639</v>
      </c>
      <c r="AA311" s="8">
        <v>1008</v>
      </c>
      <c r="AB311" s="8">
        <v>478</v>
      </c>
      <c r="AC311" s="8">
        <v>77</v>
      </c>
      <c r="AD311" s="8">
        <v>353</v>
      </c>
      <c r="AE311" s="8">
        <v>242</v>
      </c>
      <c r="AF311" s="8">
        <v>708</v>
      </c>
      <c r="AG311" s="9">
        <v>851</v>
      </c>
      <c r="AH311" s="5">
        <f t="shared" si="140"/>
        <v>16400</v>
      </c>
      <c r="AI311" s="5">
        <f t="shared" si="141"/>
        <v>11201200</v>
      </c>
      <c r="AL311" s="126" t="s">
        <v>539</v>
      </c>
      <c r="AM311" s="127" t="s">
        <v>1010</v>
      </c>
      <c r="AN311" s="127" t="s">
        <v>603</v>
      </c>
      <c r="AO311" s="127" t="s">
        <v>948</v>
      </c>
      <c r="AP311" s="128" t="s">
        <v>666</v>
      </c>
      <c r="AQ311" s="127" t="s">
        <v>885</v>
      </c>
      <c r="AR311" s="127" t="s">
        <v>728</v>
      </c>
      <c r="AS311" s="127" t="s">
        <v>823</v>
      </c>
      <c r="AT311" s="127" t="s">
        <v>20</v>
      </c>
      <c r="AU311" s="127" t="s">
        <v>490</v>
      </c>
      <c r="AV311" s="127" t="s">
        <v>84</v>
      </c>
      <c r="AW311" s="127" t="s">
        <v>428</v>
      </c>
      <c r="AX311" s="127" t="s">
        <v>145</v>
      </c>
      <c r="AY311" s="128" t="s">
        <v>1128</v>
      </c>
      <c r="AZ311" s="127" t="s">
        <v>207</v>
      </c>
      <c r="BA311" s="127" t="s">
        <v>301</v>
      </c>
      <c r="BB311" s="128" t="s">
        <v>986</v>
      </c>
      <c r="BC311" s="127" t="s">
        <v>517</v>
      </c>
      <c r="BD311" s="127" t="s">
        <v>925</v>
      </c>
      <c r="BE311" s="127" t="s">
        <v>579</v>
      </c>
      <c r="BF311" s="127" t="s">
        <v>863</v>
      </c>
      <c r="BG311" s="127" t="s">
        <v>642</v>
      </c>
      <c r="BH311" s="128" t="s">
        <v>799</v>
      </c>
      <c r="BI311" s="127" t="s">
        <v>706</v>
      </c>
      <c r="BJ311" s="127" t="s">
        <v>498</v>
      </c>
      <c r="BK311" s="128" t="s">
        <v>28</v>
      </c>
      <c r="BL311" s="127" t="s">
        <v>19</v>
      </c>
      <c r="BM311" s="127" t="s">
        <v>92</v>
      </c>
      <c r="BN311" s="127" t="s">
        <v>372</v>
      </c>
      <c r="BO311" s="127" t="s">
        <v>153</v>
      </c>
      <c r="BP311" s="127" t="s">
        <v>309</v>
      </c>
      <c r="BQ311" s="131" t="s">
        <v>214</v>
      </c>
      <c r="BS311" s="42"/>
      <c r="BT311" s="50" t="s">
        <v>161</v>
      </c>
      <c r="BU311" s="51" t="s">
        <v>1014</v>
      </c>
      <c r="BV311" s="52">
        <f>K3+(302*K5)</f>
        <v>303</v>
      </c>
      <c r="BW311" s="42"/>
    </row>
    <row r="312" spans="1:75" x14ac:dyDescent="0.2">
      <c r="A312" s="1">
        <v>10</v>
      </c>
      <c r="B312" s="7">
        <v>264</v>
      </c>
      <c r="C312" s="8">
        <v>151</v>
      </c>
      <c r="D312" s="8">
        <v>677</v>
      </c>
      <c r="E312" s="8">
        <v>822</v>
      </c>
      <c r="F312" s="8">
        <v>538</v>
      </c>
      <c r="G312" s="8">
        <v>905</v>
      </c>
      <c r="H312" s="8">
        <v>443</v>
      </c>
      <c r="I312" s="8">
        <v>44</v>
      </c>
      <c r="J312" s="8">
        <v>190</v>
      </c>
      <c r="K312" s="97">
        <v>301</v>
      </c>
      <c r="L312" s="22">
        <v>799</v>
      </c>
      <c r="M312" s="8">
        <v>656</v>
      </c>
      <c r="N312" s="8">
        <v>932</v>
      </c>
      <c r="O312" s="8">
        <v>563</v>
      </c>
      <c r="P312" s="8">
        <v>1</v>
      </c>
      <c r="Q312" s="8">
        <v>402</v>
      </c>
      <c r="R312" s="8">
        <v>610</v>
      </c>
      <c r="S312" s="8">
        <v>1009</v>
      </c>
      <c r="T312" s="8">
        <v>451</v>
      </c>
      <c r="U312" s="8">
        <v>84</v>
      </c>
      <c r="V312" s="8">
        <v>384</v>
      </c>
      <c r="W312" s="8">
        <v>239</v>
      </c>
      <c r="X312" s="8">
        <v>733</v>
      </c>
      <c r="Y312" s="8">
        <v>846</v>
      </c>
      <c r="Z312" s="8">
        <v>988</v>
      </c>
      <c r="AA312" s="8">
        <v>587</v>
      </c>
      <c r="AB312" s="8">
        <v>121</v>
      </c>
      <c r="AC312" s="8">
        <v>490</v>
      </c>
      <c r="AD312" s="8">
        <v>198</v>
      </c>
      <c r="AE312" s="8">
        <v>341</v>
      </c>
      <c r="AF312" s="8">
        <v>871</v>
      </c>
      <c r="AG312" s="9">
        <v>760</v>
      </c>
      <c r="AH312" s="5">
        <f t="shared" si="140"/>
        <v>16400</v>
      </c>
      <c r="AI312" s="5">
        <f t="shared" si="141"/>
        <v>11201200</v>
      </c>
      <c r="AL312" s="126" t="s">
        <v>530</v>
      </c>
      <c r="AM312" s="127" t="s">
        <v>999</v>
      </c>
      <c r="AN312" s="127" t="s">
        <v>592</v>
      </c>
      <c r="AO312" s="127" t="s">
        <v>937</v>
      </c>
      <c r="AP312" s="127" t="s">
        <v>655</v>
      </c>
      <c r="AQ312" s="128" t="s">
        <v>1138</v>
      </c>
      <c r="AR312" s="127" t="s">
        <v>718</v>
      </c>
      <c r="AS312" s="127" t="s">
        <v>812</v>
      </c>
      <c r="AT312" s="127" t="s">
        <v>15</v>
      </c>
      <c r="AU312" s="127" t="s">
        <v>485</v>
      </c>
      <c r="AV312" s="127" t="s">
        <v>79</v>
      </c>
      <c r="AW312" s="127" t="s">
        <v>423</v>
      </c>
      <c r="AX312" s="128" t="s">
        <v>141</v>
      </c>
      <c r="AY312" s="127" t="s">
        <v>360</v>
      </c>
      <c r="AZ312" s="127" t="s">
        <v>202</v>
      </c>
      <c r="BA312" s="127" t="s">
        <v>296</v>
      </c>
      <c r="BB312" s="127" t="s">
        <v>991</v>
      </c>
      <c r="BC312" s="128" t="s">
        <v>522</v>
      </c>
      <c r="BD312" s="127" t="s">
        <v>930</v>
      </c>
      <c r="BE312" s="127" t="s">
        <v>584</v>
      </c>
      <c r="BF312" s="127" t="s">
        <v>868</v>
      </c>
      <c r="BG312" s="127" t="s">
        <v>647</v>
      </c>
      <c r="BH312" s="127" t="s">
        <v>804</v>
      </c>
      <c r="BI312" s="128" t="s">
        <v>710</v>
      </c>
      <c r="BJ312" s="128" t="s">
        <v>509</v>
      </c>
      <c r="BK312" s="127" t="s">
        <v>39</v>
      </c>
      <c r="BL312" s="127" t="s">
        <v>447</v>
      </c>
      <c r="BM312" s="127" t="s">
        <v>103</v>
      </c>
      <c r="BN312" s="127" t="s">
        <v>383</v>
      </c>
      <c r="BO312" s="127" t="s">
        <v>163</v>
      </c>
      <c r="BP312" s="128" t="s">
        <v>320</v>
      </c>
      <c r="BQ312" s="129" t="s">
        <v>225</v>
      </c>
      <c r="BS312" s="42"/>
      <c r="BT312" s="50" t="s">
        <v>104</v>
      </c>
      <c r="BU312" s="51" t="s">
        <v>1014</v>
      </c>
      <c r="BV312" s="52">
        <f>K3+(303*K5)</f>
        <v>304</v>
      </c>
      <c r="BW312" s="42"/>
    </row>
    <row r="313" spans="1:75" x14ac:dyDescent="0.2">
      <c r="A313" s="1">
        <v>11</v>
      </c>
      <c r="B313" s="7">
        <v>860</v>
      </c>
      <c r="C313" s="8">
        <v>715</v>
      </c>
      <c r="D313" s="8">
        <v>249</v>
      </c>
      <c r="E313" s="8">
        <v>362</v>
      </c>
      <c r="F313" s="8">
        <v>70</v>
      </c>
      <c r="G313" s="8">
        <v>469</v>
      </c>
      <c r="H313" s="8">
        <v>999</v>
      </c>
      <c r="I313" s="8">
        <v>632</v>
      </c>
      <c r="J313" s="8">
        <v>738</v>
      </c>
      <c r="K313" s="22">
        <v>881</v>
      </c>
      <c r="L313" s="97">
        <v>323</v>
      </c>
      <c r="M313" s="8">
        <v>212</v>
      </c>
      <c r="N313" s="8">
        <v>512</v>
      </c>
      <c r="O313" s="8">
        <v>111</v>
      </c>
      <c r="P313" s="8">
        <v>605</v>
      </c>
      <c r="Q313" s="8">
        <v>974</v>
      </c>
      <c r="R313" s="8">
        <v>62</v>
      </c>
      <c r="S313" s="8">
        <v>429</v>
      </c>
      <c r="T313" s="8">
        <v>927</v>
      </c>
      <c r="U313" s="8">
        <v>528</v>
      </c>
      <c r="V313" s="8">
        <v>804</v>
      </c>
      <c r="W313" s="8">
        <v>691</v>
      </c>
      <c r="X313" s="8">
        <v>129</v>
      </c>
      <c r="Y313" s="8">
        <v>274</v>
      </c>
      <c r="Z313" s="8">
        <v>392</v>
      </c>
      <c r="AA313" s="8">
        <v>23</v>
      </c>
      <c r="AB313" s="8">
        <v>549</v>
      </c>
      <c r="AC313" s="8">
        <v>950</v>
      </c>
      <c r="AD313" s="8">
        <v>666</v>
      </c>
      <c r="AE313" s="8">
        <v>777</v>
      </c>
      <c r="AF313" s="8">
        <v>315</v>
      </c>
      <c r="AG313" s="9">
        <v>172</v>
      </c>
      <c r="AH313" s="5">
        <f t="shared" si="140"/>
        <v>16400</v>
      </c>
      <c r="AI313" s="5">
        <f t="shared" si="141"/>
        <v>11201200</v>
      </c>
      <c r="AJ313" s="2">
        <f t="shared" si="139"/>
        <v>8606720000</v>
      </c>
      <c r="AL313" s="130" t="s">
        <v>541</v>
      </c>
      <c r="AM313" s="127" t="s">
        <v>1012</v>
      </c>
      <c r="AN313" s="127" t="s">
        <v>605</v>
      </c>
      <c r="AO313" s="127" t="s">
        <v>950</v>
      </c>
      <c r="AP313" s="127" t="s">
        <v>668</v>
      </c>
      <c r="AQ313" s="127" t="s">
        <v>887</v>
      </c>
      <c r="AR313" s="128" t="s">
        <v>730</v>
      </c>
      <c r="AS313" s="127" t="s">
        <v>825</v>
      </c>
      <c r="AT313" s="127" t="s">
        <v>18</v>
      </c>
      <c r="AU313" s="128" t="s">
        <v>488</v>
      </c>
      <c r="AV313" s="127" t="s">
        <v>82</v>
      </c>
      <c r="AW313" s="127" t="s">
        <v>426</v>
      </c>
      <c r="AX313" s="127" t="s">
        <v>143</v>
      </c>
      <c r="AY313" s="127" t="s">
        <v>363</v>
      </c>
      <c r="AZ313" s="127" t="s">
        <v>205</v>
      </c>
      <c r="BA313" s="128" t="s">
        <v>299</v>
      </c>
      <c r="BB313" s="127" t="s">
        <v>988</v>
      </c>
      <c r="BC313" s="127" t="s">
        <v>519</v>
      </c>
      <c r="BD313" s="128" t="s">
        <v>1134</v>
      </c>
      <c r="BE313" s="127" t="s">
        <v>581</v>
      </c>
      <c r="BF313" s="127" t="s">
        <v>865</v>
      </c>
      <c r="BG313" s="127" t="s">
        <v>644</v>
      </c>
      <c r="BH313" s="127" t="s">
        <v>801</v>
      </c>
      <c r="BI313" s="127" t="s">
        <v>708</v>
      </c>
      <c r="BJ313" s="127" t="s">
        <v>496</v>
      </c>
      <c r="BK313" s="127" t="s">
        <v>26</v>
      </c>
      <c r="BL313" s="127" t="s">
        <v>434</v>
      </c>
      <c r="BM313" s="128" t="s">
        <v>90</v>
      </c>
      <c r="BN313" s="127" t="s">
        <v>370</v>
      </c>
      <c r="BO313" s="127" t="s">
        <v>151</v>
      </c>
      <c r="BP313" s="127" t="s">
        <v>307</v>
      </c>
      <c r="BQ313" s="129" t="s">
        <v>213</v>
      </c>
      <c r="BS313" s="42"/>
      <c r="BT313" s="50" t="s">
        <v>580</v>
      </c>
      <c r="BU313" s="51" t="s">
        <v>1014</v>
      </c>
      <c r="BV313" s="52">
        <f>K3+(304*K5)</f>
        <v>305</v>
      </c>
      <c r="BW313" s="42"/>
    </row>
    <row r="314" spans="1:75" x14ac:dyDescent="0.2">
      <c r="A314" s="1">
        <v>12</v>
      </c>
      <c r="B314" s="7">
        <v>767</v>
      </c>
      <c r="C314" s="8">
        <v>880</v>
      </c>
      <c r="D314" s="8">
        <v>350</v>
      </c>
      <c r="E314" s="8">
        <v>205</v>
      </c>
      <c r="F314" s="8">
        <v>481</v>
      </c>
      <c r="G314" s="8">
        <v>114</v>
      </c>
      <c r="H314" s="8">
        <v>580</v>
      </c>
      <c r="I314" s="8">
        <v>979</v>
      </c>
      <c r="J314" s="22">
        <v>837</v>
      </c>
      <c r="K314" s="8">
        <v>726</v>
      </c>
      <c r="L314" s="8">
        <v>232</v>
      </c>
      <c r="M314" s="97">
        <v>375</v>
      </c>
      <c r="N314" s="8">
        <v>91</v>
      </c>
      <c r="O314" s="8">
        <v>460</v>
      </c>
      <c r="P314" s="8">
        <v>1018</v>
      </c>
      <c r="Q314" s="8">
        <v>617</v>
      </c>
      <c r="R314" s="8">
        <v>409</v>
      </c>
      <c r="S314" s="8">
        <v>10</v>
      </c>
      <c r="T314" s="8">
        <v>572</v>
      </c>
      <c r="U314" s="8">
        <v>939</v>
      </c>
      <c r="V314" s="8">
        <v>647</v>
      </c>
      <c r="W314" s="8">
        <v>792</v>
      </c>
      <c r="X314" s="8">
        <v>294</v>
      </c>
      <c r="Y314" s="8">
        <v>181</v>
      </c>
      <c r="Z314" s="8">
        <v>35</v>
      </c>
      <c r="AA314" s="8">
        <v>436</v>
      </c>
      <c r="AB314" s="8">
        <v>898</v>
      </c>
      <c r="AC314" s="8">
        <v>529</v>
      </c>
      <c r="AD314" s="8">
        <v>829</v>
      </c>
      <c r="AE314" s="8">
        <v>686</v>
      </c>
      <c r="AF314" s="8">
        <v>160</v>
      </c>
      <c r="AG314" s="9">
        <v>271</v>
      </c>
      <c r="AH314" s="5">
        <f t="shared" si="140"/>
        <v>16400</v>
      </c>
      <c r="AI314" s="5">
        <f t="shared" si="141"/>
        <v>11201200</v>
      </c>
      <c r="AJ314" s="2">
        <f t="shared" si="139"/>
        <v>8606720000</v>
      </c>
      <c r="AL314" s="126" t="s">
        <v>528</v>
      </c>
      <c r="AM314" s="128" t="s">
        <v>997</v>
      </c>
      <c r="AN314" s="127" t="s">
        <v>590</v>
      </c>
      <c r="AO314" s="127" t="s">
        <v>935</v>
      </c>
      <c r="AP314" s="127" t="s">
        <v>653</v>
      </c>
      <c r="AQ314" s="127" t="s">
        <v>873</v>
      </c>
      <c r="AR314" s="127" t="s">
        <v>716</v>
      </c>
      <c r="AS314" s="128" t="s">
        <v>810</v>
      </c>
      <c r="AT314" s="128" t="s">
        <v>17</v>
      </c>
      <c r="AU314" s="127" t="s">
        <v>487</v>
      </c>
      <c r="AV314" s="127" t="s">
        <v>81</v>
      </c>
      <c r="AW314" s="127" t="s">
        <v>425</v>
      </c>
      <c r="AX314" s="127" t="s">
        <v>142</v>
      </c>
      <c r="AY314" s="127" t="s">
        <v>362</v>
      </c>
      <c r="AZ314" s="128" t="s">
        <v>204</v>
      </c>
      <c r="BA314" s="127" t="s">
        <v>298</v>
      </c>
      <c r="BB314" s="127" t="s">
        <v>989</v>
      </c>
      <c r="BC314" s="127" t="s">
        <v>520</v>
      </c>
      <c r="BD314" s="127" t="s">
        <v>928</v>
      </c>
      <c r="BE314" s="128" t="s">
        <v>582</v>
      </c>
      <c r="BF314" s="127" t="s">
        <v>866</v>
      </c>
      <c r="BG314" s="127" t="s">
        <v>645</v>
      </c>
      <c r="BH314" s="127" t="s">
        <v>802</v>
      </c>
      <c r="BI314" s="127" t="s">
        <v>709</v>
      </c>
      <c r="BJ314" s="127" t="s">
        <v>511</v>
      </c>
      <c r="BK314" s="127" t="s">
        <v>41</v>
      </c>
      <c r="BL314" s="128" t="s">
        <v>1112</v>
      </c>
      <c r="BM314" s="127" t="s">
        <v>105</v>
      </c>
      <c r="BN314" s="127" t="s">
        <v>385</v>
      </c>
      <c r="BO314" s="127" t="s">
        <v>165</v>
      </c>
      <c r="BP314" s="127" t="s">
        <v>322</v>
      </c>
      <c r="BQ314" s="129" t="s">
        <v>227</v>
      </c>
      <c r="BS314" s="42"/>
      <c r="BT314" s="50" t="s">
        <v>640</v>
      </c>
      <c r="BU314" s="51" t="s">
        <v>1014</v>
      </c>
      <c r="BV314" s="52">
        <f>K3+(305*K5)</f>
        <v>306</v>
      </c>
      <c r="BW314" s="42"/>
    </row>
    <row r="315" spans="1:75" x14ac:dyDescent="0.2">
      <c r="A315" s="1">
        <v>13</v>
      </c>
      <c r="B315" s="7">
        <v>802</v>
      </c>
      <c r="C315" s="8">
        <v>689</v>
      </c>
      <c r="D315" s="8">
        <v>131</v>
      </c>
      <c r="E315" s="8">
        <v>276</v>
      </c>
      <c r="F315" s="8">
        <v>64</v>
      </c>
      <c r="G315" s="8">
        <v>431</v>
      </c>
      <c r="H315" s="8">
        <v>925</v>
      </c>
      <c r="I315" s="8">
        <v>526</v>
      </c>
      <c r="J315" s="8">
        <v>668</v>
      </c>
      <c r="K315" s="8">
        <v>779</v>
      </c>
      <c r="L315" s="8">
        <v>313</v>
      </c>
      <c r="M315" s="8">
        <v>170</v>
      </c>
      <c r="N315" s="97">
        <v>390</v>
      </c>
      <c r="O315" s="8">
        <v>21</v>
      </c>
      <c r="P315" s="8">
        <v>551</v>
      </c>
      <c r="Q315" s="22">
        <v>952</v>
      </c>
      <c r="R315" s="8">
        <v>72</v>
      </c>
      <c r="S315" s="8">
        <v>471</v>
      </c>
      <c r="T315" s="8">
        <v>997</v>
      </c>
      <c r="U315" s="8">
        <v>630</v>
      </c>
      <c r="V315" s="8">
        <v>858</v>
      </c>
      <c r="W315" s="8">
        <v>713</v>
      </c>
      <c r="X315" s="8">
        <v>251</v>
      </c>
      <c r="Y315" s="8">
        <v>364</v>
      </c>
      <c r="Z315" s="8">
        <v>510</v>
      </c>
      <c r="AA315" s="8">
        <v>109</v>
      </c>
      <c r="AB315" s="8">
        <v>607</v>
      </c>
      <c r="AC315" s="8">
        <v>976</v>
      </c>
      <c r="AD315" s="8">
        <v>740</v>
      </c>
      <c r="AE315" s="8">
        <v>883</v>
      </c>
      <c r="AF315" s="8">
        <v>321</v>
      </c>
      <c r="AG315" s="9">
        <v>210</v>
      </c>
      <c r="AH315" s="5">
        <f t="shared" si="140"/>
        <v>16400</v>
      </c>
      <c r="AI315" s="5">
        <f t="shared" si="141"/>
        <v>11201200</v>
      </c>
      <c r="AJ315" s="2">
        <f t="shared" si="139"/>
        <v>8606720000</v>
      </c>
      <c r="AL315" s="126" t="s">
        <v>536</v>
      </c>
      <c r="AM315" s="127" t="s">
        <v>1006</v>
      </c>
      <c r="AN315" s="127" t="s">
        <v>599</v>
      </c>
      <c r="AO315" s="127" t="s">
        <v>944</v>
      </c>
      <c r="AP315" s="127" t="s">
        <v>662</v>
      </c>
      <c r="AQ315" s="127" t="s">
        <v>881</v>
      </c>
      <c r="AR315" s="128" t="s">
        <v>1129</v>
      </c>
      <c r="AS315" s="127" t="s">
        <v>819</v>
      </c>
      <c r="AT315" s="127" t="s">
        <v>24</v>
      </c>
      <c r="AU315" s="127" t="s">
        <v>494</v>
      </c>
      <c r="AV315" s="127" t="s">
        <v>88</v>
      </c>
      <c r="AW315" s="127" t="s">
        <v>432</v>
      </c>
      <c r="AX315" s="127" t="s">
        <v>149</v>
      </c>
      <c r="AY315" s="127" t="s">
        <v>368</v>
      </c>
      <c r="AZ315" s="127" t="s">
        <v>211</v>
      </c>
      <c r="BA315" s="128" t="s">
        <v>305</v>
      </c>
      <c r="BB315" s="127" t="s">
        <v>982</v>
      </c>
      <c r="BC315" s="127" t="s">
        <v>513</v>
      </c>
      <c r="BD315" s="128" t="s">
        <v>1084</v>
      </c>
      <c r="BE315" s="127" t="s">
        <v>575</v>
      </c>
      <c r="BF315" s="128" t="s">
        <v>859</v>
      </c>
      <c r="BG315" s="127" t="s">
        <v>638</v>
      </c>
      <c r="BH315" s="127" t="s">
        <v>795</v>
      </c>
      <c r="BI315" s="127" t="s">
        <v>702</v>
      </c>
      <c r="BJ315" s="127" t="s">
        <v>502</v>
      </c>
      <c r="BK315" s="127" t="s">
        <v>32</v>
      </c>
      <c r="BL315" s="127" t="s">
        <v>440</v>
      </c>
      <c r="BM315" s="128" t="s">
        <v>96</v>
      </c>
      <c r="BN315" s="127" t="s">
        <v>376</v>
      </c>
      <c r="BO315" s="128" t="s">
        <v>65</v>
      </c>
      <c r="BP315" s="127" t="s">
        <v>313</v>
      </c>
      <c r="BQ315" s="129" t="s">
        <v>218</v>
      </c>
      <c r="BS315" s="42"/>
      <c r="BT315" s="50" t="s">
        <v>818</v>
      </c>
      <c r="BU315" s="51" t="s">
        <v>1014</v>
      </c>
      <c r="BV315" s="52">
        <f>K3+(306*K5)</f>
        <v>307</v>
      </c>
      <c r="BW315" s="42"/>
    </row>
    <row r="316" spans="1:75" x14ac:dyDescent="0.2">
      <c r="A316" s="1">
        <v>14</v>
      </c>
      <c r="B316" s="7">
        <v>645</v>
      </c>
      <c r="C316" s="8">
        <v>790</v>
      </c>
      <c r="D316" s="8">
        <v>296</v>
      </c>
      <c r="E316" s="8">
        <v>183</v>
      </c>
      <c r="F316" s="8">
        <v>411</v>
      </c>
      <c r="G316" s="8">
        <v>12</v>
      </c>
      <c r="H316" s="8">
        <v>570</v>
      </c>
      <c r="I316" s="8">
        <v>937</v>
      </c>
      <c r="J316" s="8">
        <v>831</v>
      </c>
      <c r="K316" s="8">
        <v>688</v>
      </c>
      <c r="L316" s="8">
        <v>158</v>
      </c>
      <c r="M316" s="8">
        <v>269</v>
      </c>
      <c r="N316" s="8">
        <v>33</v>
      </c>
      <c r="O316" s="97">
        <v>434</v>
      </c>
      <c r="P316" s="22">
        <v>900</v>
      </c>
      <c r="Q316" s="8">
        <v>531</v>
      </c>
      <c r="R316" s="8">
        <v>483</v>
      </c>
      <c r="S316" s="8">
        <v>116</v>
      </c>
      <c r="T316" s="8">
        <v>578</v>
      </c>
      <c r="U316" s="8">
        <v>977</v>
      </c>
      <c r="V316" s="8">
        <v>765</v>
      </c>
      <c r="W316" s="8">
        <v>878</v>
      </c>
      <c r="X316" s="8">
        <v>352</v>
      </c>
      <c r="Y316" s="8">
        <v>207</v>
      </c>
      <c r="Z316" s="8">
        <v>89</v>
      </c>
      <c r="AA316" s="8">
        <v>458</v>
      </c>
      <c r="AB316" s="8">
        <v>1020</v>
      </c>
      <c r="AC316" s="8">
        <v>619</v>
      </c>
      <c r="AD316" s="8">
        <v>839</v>
      </c>
      <c r="AE316" s="8">
        <v>728</v>
      </c>
      <c r="AF316" s="8">
        <v>230</v>
      </c>
      <c r="AG316" s="9">
        <v>373</v>
      </c>
      <c r="AH316" s="5">
        <f t="shared" si="140"/>
        <v>16400</v>
      </c>
      <c r="AI316" s="5">
        <f t="shared" si="141"/>
        <v>11201200</v>
      </c>
      <c r="AJ316" s="2">
        <f t="shared" si="139"/>
        <v>8606720000</v>
      </c>
      <c r="AL316" s="126" t="s">
        <v>533</v>
      </c>
      <c r="AM316" s="127" t="s">
        <v>1003</v>
      </c>
      <c r="AN316" s="127" t="s">
        <v>596</v>
      </c>
      <c r="AO316" s="127" t="s">
        <v>941</v>
      </c>
      <c r="AP316" s="127" t="s">
        <v>659</v>
      </c>
      <c r="AQ316" s="127" t="s">
        <v>878</v>
      </c>
      <c r="AR316" s="127" t="s">
        <v>722</v>
      </c>
      <c r="AS316" s="128" t="s">
        <v>816</v>
      </c>
      <c r="AT316" s="127" t="s">
        <v>12</v>
      </c>
      <c r="AU316" s="127" t="s">
        <v>481</v>
      </c>
      <c r="AV316" s="127" t="s">
        <v>75</v>
      </c>
      <c r="AW316" s="127" t="s">
        <v>419</v>
      </c>
      <c r="AX316" s="127" t="s">
        <v>137</v>
      </c>
      <c r="AY316" s="127" t="s">
        <v>356</v>
      </c>
      <c r="AZ316" s="128" t="s">
        <v>1111</v>
      </c>
      <c r="BA316" s="127" t="s">
        <v>292</v>
      </c>
      <c r="BB316" s="127" t="s">
        <v>995</v>
      </c>
      <c r="BC316" s="127" t="s">
        <v>526</v>
      </c>
      <c r="BD316" s="127" t="s">
        <v>1</v>
      </c>
      <c r="BE316" s="128" t="s">
        <v>588</v>
      </c>
      <c r="BF316" s="127" t="s">
        <v>871</v>
      </c>
      <c r="BG316" s="128" t="s">
        <v>651</v>
      </c>
      <c r="BH316" s="127" t="s">
        <v>808</v>
      </c>
      <c r="BI316" s="127" t="s">
        <v>714</v>
      </c>
      <c r="BJ316" s="127" t="s">
        <v>505</v>
      </c>
      <c r="BK316" s="127" t="s">
        <v>35</v>
      </c>
      <c r="BL316" s="128" t="s">
        <v>443</v>
      </c>
      <c r="BM316" s="127" t="s">
        <v>99</v>
      </c>
      <c r="BN316" s="128" t="s">
        <v>1016</v>
      </c>
      <c r="BO316" s="127" t="s">
        <v>159</v>
      </c>
      <c r="BP316" s="127" t="s">
        <v>316</v>
      </c>
      <c r="BQ316" s="129" t="s">
        <v>221</v>
      </c>
      <c r="BS316" s="42"/>
      <c r="BT316" s="50" t="s">
        <v>1010</v>
      </c>
      <c r="BU316" s="51" t="s">
        <v>1014</v>
      </c>
      <c r="BV316" s="52">
        <f>K3+(307*K5)</f>
        <v>308</v>
      </c>
      <c r="BW316" s="42"/>
    </row>
    <row r="317" spans="1:75" x14ac:dyDescent="0.2">
      <c r="A317" s="1">
        <v>15</v>
      </c>
      <c r="B317" s="7">
        <v>217</v>
      </c>
      <c r="C317" s="8">
        <v>330</v>
      </c>
      <c r="D317" s="8">
        <v>892</v>
      </c>
      <c r="E317" s="8">
        <v>747</v>
      </c>
      <c r="F317" s="8">
        <v>967</v>
      </c>
      <c r="G317" s="8">
        <v>600</v>
      </c>
      <c r="H317" s="8">
        <v>102</v>
      </c>
      <c r="I317" s="8">
        <v>501</v>
      </c>
      <c r="J317" s="8">
        <v>355</v>
      </c>
      <c r="K317" s="8">
        <v>244</v>
      </c>
      <c r="L317" s="8">
        <v>706</v>
      </c>
      <c r="M317" s="8">
        <v>849</v>
      </c>
      <c r="N317" s="8">
        <v>637</v>
      </c>
      <c r="O317" s="22">
        <v>1006</v>
      </c>
      <c r="P317" s="97">
        <v>480</v>
      </c>
      <c r="Q317" s="8">
        <v>79</v>
      </c>
      <c r="R317" s="8">
        <v>959</v>
      </c>
      <c r="S317" s="8">
        <v>560</v>
      </c>
      <c r="T317" s="8">
        <v>30</v>
      </c>
      <c r="U317" s="8">
        <v>397</v>
      </c>
      <c r="V317" s="8">
        <v>161</v>
      </c>
      <c r="W317" s="8">
        <v>306</v>
      </c>
      <c r="X317" s="8">
        <v>772</v>
      </c>
      <c r="Y317" s="8">
        <v>659</v>
      </c>
      <c r="Z317" s="8">
        <v>517</v>
      </c>
      <c r="AA317" s="8">
        <v>918</v>
      </c>
      <c r="AB317" s="8">
        <v>424</v>
      </c>
      <c r="AC317" s="8">
        <v>55</v>
      </c>
      <c r="AD317" s="8">
        <v>283</v>
      </c>
      <c r="AE317" s="8">
        <v>140</v>
      </c>
      <c r="AF317" s="8">
        <v>698</v>
      </c>
      <c r="AG317" s="9">
        <v>809</v>
      </c>
      <c r="AH317" s="5">
        <f t="shared" si="140"/>
        <v>16400</v>
      </c>
      <c r="AI317" s="5">
        <f t="shared" si="141"/>
        <v>11201200</v>
      </c>
      <c r="AL317" s="126" t="s">
        <v>538</v>
      </c>
      <c r="AM317" s="127" t="s">
        <v>1008</v>
      </c>
      <c r="AN317" s="128" t="s">
        <v>601</v>
      </c>
      <c r="AO317" s="127" t="s">
        <v>946</v>
      </c>
      <c r="AP317" s="128" t="s">
        <v>664</v>
      </c>
      <c r="AQ317" s="127" t="s">
        <v>883</v>
      </c>
      <c r="AR317" s="127" t="s">
        <v>726</v>
      </c>
      <c r="AS317" s="127" t="s">
        <v>821</v>
      </c>
      <c r="AT317" s="127" t="s">
        <v>22</v>
      </c>
      <c r="AU317" s="127" t="s">
        <v>492</v>
      </c>
      <c r="AV317" s="127" t="s">
        <v>86</v>
      </c>
      <c r="AW317" s="128" t="s">
        <v>430</v>
      </c>
      <c r="AX317" s="127" t="s">
        <v>147</v>
      </c>
      <c r="AY317" s="128" t="s">
        <v>366</v>
      </c>
      <c r="AZ317" s="127" t="s">
        <v>209</v>
      </c>
      <c r="BA317" s="127" t="s">
        <v>303</v>
      </c>
      <c r="BB317" s="128" t="s">
        <v>984</v>
      </c>
      <c r="BC317" s="127" t="s">
        <v>515</v>
      </c>
      <c r="BD317" s="127" t="s">
        <v>923</v>
      </c>
      <c r="BE317" s="127" t="s">
        <v>577</v>
      </c>
      <c r="BF317" s="127" t="s">
        <v>861</v>
      </c>
      <c r="BG317" s="127" t="s">
        <v>640</v>
      </c>
      <c r="BH317" s="127" t="s">
        <v>797</v>
      </c>
      <c r="BI317" s="127" t="s">
        <v>704</v>
      </c>
      <c r="BJ317" s="127" t="s">
        <v>500</v>
      </c>
      <c r="BK317" s="128" t="s">
        <v>1127</v>
      </c>
      <c r="BL317" s="127" t="s">
        <v>438</v>
      </c>
      <c r="BM317" s="127" t="s">
        <v>94</v>
      </c>
      <c r="BN317" s="127" t="s">
        <v>374</v>
      </c>
      <c r="BO317" s="127" t="s">
        <v>155</v>
      </c>
      <c r="BP317" s="127" t="s">
        <v>311</v>
      </c>
      <c r="BQ317" s="129" t="s">
        <v>216</v>
      </c>
      <c r="BS317" s="42"/>
      <c r="BT317" s="50" t="s">
        <v>68</v>
      </c>
      <c r="BU317" s="51" t="s">
        <v>1014</v>
      </c>
      <c r="BV317" s="52">
        <f>K3+(308*K5)</f>
        <v>309</v>
      </c>
      <c r="BW317" s="42"/>
    </row>
    <row r="318" spans="1:75" x14ac:dyDescent="0.2">
      <c r="A318" s="1">
        <v>16</v>
      </c>
      <c r="B318" s="7">
        <v>382</v>
      </c>
      <c r="C318" s="8">
        <v>237</v>
      </c>
      <c r="D318" s="8">
        <v>735</v>
      </c>
      <c r="E318" s="8">
        <v>848</v>
      </c>
      <c r="F318" s="8">
        <v>612</v>
      </c>
      <c r="G318" s="8">
        <v>1011</v>
      </c>
      <c r="H318" s="8">
        <v>449</v>
      </c>
      <c r="I318" s="8">
        <v>82</v>
      </c>
      <c r="J318" s="8">
        <v>200</v>
      </c>
      <c r="K318" s="8">
        <v>343</v>
      </c>
      <c r="L318" s="8">
        <v>869</v>
      </c>
      <c r="M318" s="8">
        <v>758</v>
      </c>
      <c r="N318" s="22">
        <v>986</v>
      </c>
      <c r="O318" s="8">
        <v>585</v>
      </c>
      <c r="P318" s="8">
        <v>123</v>
      </c>
      <c r="Q318" s="97">
        <v>492</v>
      </c>
      <c r="R318" s="8">
        <v>540</v>
      </c>
      <c r="S318" s="8">
        <v>907</v>
      </c>
      <c r="T318" s="8">
        <v>441</v>
      </c>
      <c r="U318" s="8">
        <v>42</v>
      </c>
      <c r="V318" s="8">
        <v>262</v>
      </c>
      <c r="W318" s="8">
        <v>149</v>
      </c>
      <c r="X318" s="8">
        <v>679</v>
      </c>
      <c r="Y318" s="8">
        <v>824</v>
      </c>
      <c r="Z318" s="8">
        <v>930</v>
      </c>
      <c r="AA318" s="8">
        <v>561</v>
      </c>
      <c r="AB318" s="8">
        <v>3</v>
      </c>
      <c r="AC318" s="8">
        <v>404</v>
      </c>
      <c r="AD318" s="8">
        <v>192</v>
      </c>
      <c r="AE318" s="8">
        <v>303</v>
      </c>
      <c r="AF318" s="8">
        <v>797</v>
      </c>
      <c r="AG318" s="9">
        <v>654</v>
      </c>
      <c r="AH318" s="5">
        <f t="shared" si="140"/>
        <v>16400</v>
      </c>
      <c r="AI318" s="5">
        <f t="shared" si="141"/>
        <v>11201200</v>
      </c>
      <c r="AL318" s="126" t="s">
        <v>532</v>
      </c>
      <c r="AM318" s="127" t="s">
        <v>1001</v>
      </c>
      <c r="AN318" s="127" t="s">
        <v>594</v>
      </c>
      <c r="AO318" s="128" t="s">
        <v>939</v>
      </c>
      <c r="AP318" s="127" t="s">
        <v>657</v>
      </c>
      <c r="AQ318" s="128" t="s">
        <v>876</v>
      </c>
      <c r="AR318" s="127" t="s">
        <v>720</v>
      </c>
      <c r="AS318" s="127" t="s">
        <v>814</v>
      </c>
      <c r="AT318" s="127" t="s">
        <v>14</v>
      </c>
      <c r="AU318" s="127" t="s">
        <v>483</v>
      </c>
      <c r="AV318" s="128" t="s">
        <v>77</v>
      </c>
      <c r="AW318" s="127" t="s">
        <v>421</v>
      </c>
      <c r="AX318" s="128" t="s">
        <v>139</v>
      </c>
      <c r="AY318" s="127" t="s">
        <v>358</v>
      </c>
      <c r="AZ318" s="127" t="s">
        <v>200</v>
      </c>
      <c r="BA318" s="127" t="s">
        <v>294</v>
      </c>
      <c r="BB318" s="127" t="s">
        <v>993</v>
      </c>
      <c r="BC318" s="128" t="s">
        <v>1133</v>
      </c>
      <c r="BD318" s="127" t="s">
        <v>932</v>
      </c>
      <c r="BE318" s="127" t="s">
        <v>586</v>
      </c>
      <c r="BF318" s="127" t="s">
        <v>869</v>
      </c>
      <c r="BG318" s="127" t="s">
        <v>649</v>
      </c>
      <c r="BH318" s="127" t="s">
        <v>806</v>
      </c>
      <c r="BI318" s="127" t="s">
        <v>712</v>
      </c>
      <c r="BJ318" s="128" t="s">
        <v>507</v>
      </c>
      <c r="BK318" s="127" t="s">
        <v>37</v>
      </c>
      <c r="BL318" s="127" t="s">
        <v>445</v>
      </c>
      <c r="BM318" s="127" t="s">
        <v>101</v>
      </c>
      <c r="BN318" s="127" t="s">
        <v>381</v>
      </c>
      <c r="BO318" s="127" t="s">
        <v>161</v>
      </c>
      <c r="BP318" s="127" t="s">
        <v>318</v>
      </c>
      <c r="BQ318" s="129" t="s">
        <v>223</v>
      </c>
      <c r="BS318" s="42"/>
      <c r="BT318" s="50" t="s">
        <v>259</v>
      </c>
      <c r="BU318" s="51" t="s">
        <v>1014</v>
      </c>
      <c r="BV318" s="52">
        <f>K3+(309*K5)</f>
        <v>310</v>
      </c>
      <c r="BW318" s="42"/>
    </row>
    <row r="319" spans="1:75" x14ac:dyDescent="0.2">
      <c r="A319" s="1">
        <v>17</v>
      </c>
      <c r="B319" s="7">
        <v>371</v>
      </c>
      <c r="C319" s="8">
        <v>228</v>
      </c>
      <c r="D319" s="8">
        <v>722</v>
      </c>
      <c r="E319" s="8">
        <v>833</v>
      </c>
      <c r="F319" s="8">
        <v>621</v>
      </c>
      <c r="G319" s="8">
        <v>1022</v>
      </c>
      <c r="H319" s="8">
        <v>464</v>
      </c>
      <c r="I319" s="8">
        <v>95</v>
      </c>
      <c r="J319" s="8">
        <v>201</v>
      </c>
      <c r="K319" s="8">
        <v>346</v>
      </c>
      <c r="L319" s="8">
        <v>876</v>
      </c>
      <c r="M319" s="8">
        <v>763</v>
      </c>
      <c r="N319" s="8">
        <v>983</v>
      </c>
      <c r="O319" s="8">
        <v>584</v>
      </c>
      <c r="P319" s="8">
        <v>118</v>
      </c>
      <c r="Q319" s="8">
        <v>485</v>
      </c>
      <c r="R319" s="97">
        <v>533</v>
      </c>
      <c r="S319" s="8">
        <v>902</v>
      </c>
      <c r="T319" s="8">
        <v>440</v>
      </c>
      <c r="U319" s="22">
        <v>39</v>
      </c>
      <c r="V319" s="8">
        <v>267</v>
      </c>
      <c r="W319" s="8">
        <v>156</v>
      </c>
      <c r="X319" s="8">
        <v>682</v>
      </c>
      <c r="Y319" s="8">
        <v>825</v>
      </c>
      <c r="Z319" s="8">
        <v>943</v>
      </c>
      <c r="AA319" s="8">
        <v>576</v>
      </c>
      <c r="AB319" s="8">
        <v>14</v>
      </c>
      <c r="AC319" s="8">
        <v>413</v>
      </c>
      <c r="AD319" s="8">
        <v>177</v>
      </c>
      <c r="AE319" s="8">
        <v>290</v>
      </c>
      <c r="AF319" s="8">
        <v>788</v>
      </c>
      <c r="AG319" s="9">
        <v>643</v>
      </c>
      <c r="AH319" s="5">
        <f t="shared" si="140"/>
        <v>16400</v>
      </c>
      <c r="AI319" s="5">
        <f t="shared" si="141"/>
        <v>11201200</v>
      </c>
      <c r="AL319" s="126" t="s">
        <v>976</v>
      </c>
      <c r="AM319" s="127" t="s">
        <v>569</v>
      </c>
      <c r="AN319" s="127" t="s">
        <v>915</v>
      </c>
      <c r="AO319" s="128" t="s">
        <v>632</v>
      </c>
      <c r="AP319" s="127" t="s">
        <v>853</v>
      </c>
      <c r="AQ319" s="128" t="s">
        <v>696</v>
      </c>
      <c r="AR319" s="127" t="s">
        <v>789</v>
      </c>
      <c r="AS319" s="127" t="s">
        <v>758</v>
      </c>
      <c r="AT319" s="127" t="s">
        <v>462</v>
      </c>
      <c r="AU319" s="127" t="s">
        <v>54</v>
      </c>
      <c r="AV319" s="128" t="s">
        <v>398</v>
      </c>
      <c r="AW319" s="127" t="s">
        <v>117</v>
      </c>
      <c r="AX319" s="128" t="s">
        <v>335</v>
      </c>
      <c r="AY319" s="127" t="s">
        <v>177</v>
      </c>
      <c r="AZ319" s="127" t="s">
        <v>272</v>
      </c>
      <c r="BA319" s="127" t="s">
        <v>240</v>
      </c>
      <c r="BB319" s="127" t="s">
        <v>545</v>
      </c>
      <c r="BC319" s="128" t="s">
        <v>1110</v>
      </c>
      <c r="BD319" s="127" t="s">
        <v>609</v>
      </c>
      <c r="BE319" s="127" t="s">
        <v>891</v>
      </c>
      <c r="BF319" s="127" t="s">
        <v>672</v>
      </c>
      <c r="BG319" s="127" t="s">
        <v>829</v>
      </c>
      <c r="BH319" s="127" t="s">
        <v>734</v>
      </c>
      <c r="BI319" s="127" t="s">
        <v>766</v>
      </c>
      <c r="BJ319" s="128" t="s">
        <v>62</v>
      </c>
      <c r="BK319" s="127" t="s">
        <v>470</v>
      </c>
      <c r="BL319" s="127" t="s">
        <v>124</v>
      </c>
      <c r="BM319" s="127" t="s">
        <v>406</v>
      </c>
      <c r="BN319" s="127" t="s">
        <v>185</v>
      </c>
      <c r="BO319" s="127" t="s">
        <v>343</v>
      </c>
      <c r="BP319" s="127" t="s">
        <v>248</v>
      </c>
      <c r="BQ319" s="129" t="s">
        <v>280</v>
      </c>
      <c r="BS319" s="42"/>
      <c r="BT319" s="50" t="s">
        <v>327</v>
      </c>
      <c r="BU319" s="51" t="s">
        <v>1014</v>
      </c>
      <c r="BV319" s="52">
        <f>K3+(310*K5)</f>
        <v>311</v>
      </c>
      <c r="BW319" s="42"/>
    </row>
    <row r="320" spans="1:75" x14ac:dyDescent="0.2">
      <c r="A320" s="1">
        <v>18</v>
      </c>
      <c r="B320" s="7">
        <v>216</v>
      </c>
      <c r="C320" s="8">
        <v>327</v>
      </c>
      <c r="D320" s="8">
        <v>885</v>
      </c>
      <c r="E320" s="8">
        <v>742</v>
      </c>
      <c r="F320" s="8">
        <v>970</v>
      </c>
      <c r="G320" s="8">
        <v>601</v>
      </c>
      <c r="H320" s="8">
        <v>107</v>
      </c>
      <c r="I320" s="8">
        <v>508</v>
      </c>
      <c r="J320" s="8">
        <v>366</v>
      </c>
      <c r="K320" s="8">
        <v>253</v>
      </c>
      <c r="L320" s="8">
        <v>719</v>
      </c>
      <c r="M320" s="8">
        <v>864</v>
      </c>
      <c r="N320" s="8">
        <v>628</v>
      </c>
      <c r="O320" s="8">
        <v>995</v>
      </c>
      <c r="P320" s="8">
        <v>465</v>
      </c>
      <c r="Q320" s="8">
        <v>66</v>
      </c>
      <c r="R320" s="8">
        <v>946</v>
      </c>
      <c r="S320" s="97">
        <v>545</v>
      </c>
      <c r="T320" s="22">
        <v>19</v>
      </c>
      <c r="U320" s="8">
        <v>388</v>
      </c>
      <c r="V320" s="8">
        <v>176</v>
      </c>
      <c r="W320" s="8">
        <v>319</v>
      </c>
      <c r="X320" s="8">
        <v>781</v>
      </c>
      <c r="Y320" s="8">
        <v>670</v>
      </c>
      <c r="Z320" s="8">
        <v>524</v>
      </c>
      <c r="AA320" s="8">
        <v>923</v>
      </c>
      <c r="AB320" s="8">
        <v>425</v>
      </c>
      <c r="AC320" s="8">
        <v>58</v>
      </c>
      <c r="AD320" s="8">
        <v>278</v>
      </c>
      <c r="AE320" s="8">
        <v>133</v>
      </c>
      <c r="AF320" s="8">
        <v>695</v>
      </c>
      <c r="AG320" s="9">
        <v>808</v>
      </c>
      <c r="AH320" s="5">
        <f t="shared" si="140"/>
        <v>16400</v>
      </c>
      <c r="AI320" s="5">
        <f t="shared" si="141"/>
        <v>11201200</v>
      </c>
      <c r="AL320" s="126" t="s">
        <v>969</v>
      </c>
      <c r="AM320" s="127" t="s">
        <v>562</v>
      </c>
      <c r="AN320" s="128" t="s">
        <v>908</v>
      </c>
      <c r="AO320" s="127" t="s">
        <v>625</v>
      </c>
      <c r="AP320" s="128" t="s">
        <v>846</v>
      </c>
      <c r="AQ320" s="127" t="s">
        <v>689</v>
      </c>
      <c r="AR320" s="127" t="s">
        <v>782</v>
      </c>
      <c r="AS320" s="127" t="s">
        <v>310</v>
      </c>
      <c r="AT320" s="127" t="s">
        <v>453</v>
      </c>
      <c r="AU320" s="127" t="s">
        <v>45</v>
      </c>
      <c r="AV320" s="127" t="s">
        <v>389</v>
      </c>
      <c r="AW320" s="128" t="s">
        <v>108</v>
      </c>
      <c r="AX320" s="127" t="s">
        <v>326</v>
      </c>
      <c r="AY320" s="128" t="s">
        <v>169</v>
      </c>
      <c r="AZ320" s="127" t="s">
        <v>263</v>
      </c>
      <c r="BA320" s="127" t="s">
        <v>231</v>
      </c>
      <c r="BB320" s="128" t="s">
        <v>554</v>
      </c>
      <c r="BC320" s="127" t="s">
        <v>961</v>
      </c>
      <c r="BD320" s="127" t="s">
        <v>617</v>
      </c>
      <c r="BE320" s="127" t="s">
        <v>900</v>
      </c>
      <c r="BF320" s="127" t="s">
        <v>681</v>
      </c>
      <c r="BG320" s="127" t="s">
        <v>838</v>
      </c>
      <c r="BH320" s="127" t="s">
        <v>743</v>
      </c>
      <c r="BI320" s="127" t="s">
        <v>774</v>
      </c>
      <c r="BJ320" s="127" t="s">
        <v>69</v>
      </c>
      <c r="BK320" s="128" t="s">
        <v>1119</v>
      </c>
      <c r="BL320" s="127" t="s">
        <v>131</v>
      </c>
      <c r="BM320" s="127" t="s">
        <v>413</v>
      </c>
      <c r="BN320" s="127" t="s">
        <v>192</v>
      </c>
      <c r="BO320" s="127" t="s">
        <v>350</v>
      </c>
      <c r="BP320" s="127" t="s">
        <v>255</v>
      </c>
      <c r="BQ320" s="129" t="s">
        <v>287</v>
      </c>
      <c r="BS320" s="42"/>
      <c r="BT320" s="50" t="s">
        <v>387</v>
      </c>
      <c r="BU320" s="51" t="s">
        <v>1014</v>
      </c>
      <c r="BV320" s="52">
        <f>K3+(311*K5)</f>
        <v>312</v>
      </c>
      <c r="BW320" s="42"/>
    </row>
    <row r="321" spans="1:75" x14ac:dyDescent="0.2">
      <c r="A321" s="1">
        <v>19</v>
      </c>
      <c r="B321" s="7">
        <v>652</v>
      </c>
      <c r="C321" s="8">
        <v>795</v>
      </c>
      <c r="D321" s="8">
        <v>297</v>
      </c>
      <c r="E321" s="8">
        <v>186</v>
      </c>
      <c r="F321" s="8">
        <v>406</v>
      </c>
      <c r="G321" s="8">
        <v>5</v>
      </c>
      <c r="H321" s="8">
        <v>567</v>
      </c>
      <c r="I321" s="8">
        <v>936</v>
      </c>
      <c r="J321" s="8">
        <v>818</v>
      </c>
      <c r="K321" s="8">
        <v>673</v>
      </c>
      <c r="L321" s="8">
        <v>147</v>
      </c>
      <c r="M321" s="8">
        <v>260</v>
      </c>
      <c r="N321" s="8">
        <v>48</v>
      </c>
      <c r="O321" s="8">
        <v>447</v>
      </c>
      <c r="P321" s="8">
        <v>909</v>
      </c>
      <c r="Q321" s="8">
        <v>542</v>
      </c>
      <c r="R321" s="8">
        <v>494</v>
      </c>
      <c r="S321" s="22">
        <v>125</v>
      </c>
      <c r="T321" s="97">
        <v>591</v>
      </c>
      <c r="U321" s="8">
        <v>992</v>
      </c>
      <c r="V321" s="8">
        <v>756</v>
      </c>
      <c r="W321" s="8">
        <v>867</v>
      </c>
      <c r="X321" s="8">
        <v>337</v>
      </c>
      <c r="Y321" s="8">
        <v>194</v>
      </c>
      <c r="Z321" s="8">
        <v>88</v>
      </c>
      <c r="AA321" s="8">
        <v>455</v>
      </c>
      <c r="AB321" s="8">
        <v>1013</v>
      </c>
      <c r="AC321" s="8">
        <v>614</v>
      </c>
      <c r="AD321" s="8">
        <v>842</v>
      </c>
      <c r="AE321" s="8">
        <v>729</v>
      </c>
      <c r="AF321" s="8">
        <v>235</v>
      </c>
      <c r="AG321" s="9">
        <v>380</v>
      </c>
      <c r="AH321" s="5">
        <f t="shared" si="140"/>
        <v>16400</v>
      </c>
      <c r="AI321" s="5">
        <f t="shared" si="141"/>
        <v>11201200</v>
      </c>
      <c r="AJ321" s="2">
        <f t="shared" si="139"/>
        <v>8606720000</v>
      </c>
      <c r="AL321" s="126" t="s">
        <v>974</v>
      </c>
      <c r="AM321" s="127" t="s">
        <v>567</v>
      </c>
      <c r="AN321" s="127" t="s">
        <v>913</v>
      </c>
      <c r="AO321" s="127" t="s">
        <v>630</v>
      </c>
      <c r="AP321" s="127" t="s">
        <v>851</v>
      </c>
      <c r="AQ321" s="127" t="s">
        <v>694</v>
      </c>
      <c r="AR321" s="127" t="s">
        <v>787</v>
      </c>
      <c r="AS321" s="128" t="s">
        <v>756</v>
      </c>
      <c r="AT321" s="127" t="s">
        <v>464</v>
      </c>
      <c r="AU321" s="127" t="s">
        <v>56</v>
      </c>
      <c r="AV321" s="127" t="s">
        <v>400</v>
      </c>
      <c r="AW321" s="127" t="s">
        <v>119</v>
      </c>
      <c r="AX321" s="127" t="s">
        <v>337</v>
      </c>
      <c r="AY321" s="127" t="s">
        <v>179</v>
      </c>
      <c r="AZ321" s="128" t="s">
        <v>1121</v>
      </c>
      <c r="BA321" s="127" t="s">
        <v>242</v>
      </c>
      <c r="BB321" s="127" t="s">
        <v>543</v>
      </c>
      <c r="BC321" s="127" t="s">
        <v>952</v>
      </c>
      <c r="BD321" s="127" t="s">
        <v>607</v>
      </c>
      <c r="BE321" s="128" t="s">
        <v>889</v>
      </c>
      <c r="BF321" s="127" t="s">
        <v>670</v>
      </c>
      <c r="BG321" s="128" t="s">
        <v>827</v>
      </c>
      <c r="BH321" s="127" t="s">
        <v>732</v>
      </c>
      <c r="BI321" s="127" t="s">
        <v>764</v>
      </c>
      <c r="BJ321" s="127" t="s">
        <v>64</v>
      </c>
      <c r="BK321" s="127" t="s">
        <v>472</v>
      </c>
      <c r="BL321" s="128" t="s">
        <v>126</v>
      </c>
      <c r="BM321" s="127" t="s">
        <v>408</v>
      </c>
      <c r="BN321" s="128" t="s">
        <v>187</v>
      </c>
      <c r="BO321" s="127" t="s">
        <v>345</v>
      </c>
      <c r="BP321" s="127" t="s">
        <v>250</v>
      </c>
      <c r="BQ321" s="129" t="s">
        <v>282</v>
      </c>
      <c r="BS321" s="42"/>
      <c r="BT321" s="50" t="s">
        <v>88</v>
      </c>
      <c r="BU321" s="51" t="s">
        <v>1014</v>
      </c>
      <c r="BV321" s="52">
        <f>K3+(312*K5)</f>
        <v>313</v>
      </c>
      <c r="BW321" s="42"/>
    </row>
    <row r="322" spans="1:75" x14ac:dyDescent="0.2">
      <c r="A322" s="1">
        <v>20</v>
      </c>
      <c r="B322" s="7">
        <v>815</v>
      </c>
      <c r="C322" s="8">
        <v>704</v>
      </c>
      <c r="D322" s="8">
        <v>142</v>
      </c>
      <c r="E322" s="8">
        <v>285</v>
      </c>
      <c r="F322" s="8">
        <v>49</v>
      </c>
      <c r="G322" s="8">
        <v>418</v>
      </c>
      <c r="H322" s="8">
        <v>916</v>
      </c>
      <c r="I322" s="8">
        <v>515</v>
      </c>
      <c r="J322" s="8">
        <v>661</v>
      </c>
      <c r="K322" s="8">
        <v>774</v>
      </c>
      <c r="L322" s="8">
        <v>312</v>
      </c>
      <c r="M322" s="8">
        <v>167</v>
      </c>
      <c r="N322" s="8">
        <v>395</v>
      </c>
      <c r="O322" s="8">
        <v>28</v>
      </c>
      <c r="P322" s="8">
        <v>554</v>
      </c>
      <c r="Q322" s="8">
        <v>953</v>
      </c>
      <c r="R322" s="22">
        <v>73</v>
      </c>
      <c r="S322" s="8">
        <v>474</v>
      </c>
      <c r="T322" s="8">
        <v>1004</v>
      </c>
      <c r="U322" s="97">
        <v>635</v>
      </c>
      <c r="V322" s="8">
        <v>855</v>
      </c>
      <c r="W322" s="8">
        <v>712</v>
      </c>
      <c r="X322" s="8">
        <v>246</v>
      </c>
      <c r="Y322" s="8">
        <v>357</v>
      </c>
      <c r="Z322" s="8">
        <v>499</v>
      </c>
      <c r="AA322" s="8">
        <v>100</v>
      </c>
      <c r="AB322" s="8">
        <v>594</v>
      </c>
      <c r="AC322" s="8">
        <v>961</v>
      </c>
      <c r="AD322" s="8">
        <v>749</v>
      </c>
      <c r="AE322" s="8">
        <v>894</v>
      </c>
      <c r="AF322" s="8">
        <v>336</v>
      </c>
      <c r="AG322" s="9">
        <v>223</v>
      </c>
      <c r="AH322" s="5">
        <f t="shared" si="140"/>
        <v>16400</v>
      </c>
      <c r="AI322" s="5">
        <f t="shared" si="141"/>
        <v>11201200</v>
      </c>
      <c r="AJ322" s="2">
        <f t="shared" si="139"/>
        <v>8606720000</v>
      </c>
      <c r="AL322" s="126" t="s">
        <v>971</v>
      </c>
      <c r="AM322" s="127" t="s">
        <v>564</v>
      </c>
      <c r="AN322" s="127" t="s">
        <v>910</v>
      </c>
      <c r="AO322" s="127" t="s">
        <v>627</v>
      </c>
      <c r="AP322" s="127" t="s">
        <v>848</v>
      </c>
      <c r="AQ322" s="127" t="s">
        <v>691</v>
      </c>
      <c r="AR322" s="128" t="s">
        <v>1126</v>
      </c>
      <c r="AS322" s="127" t="s">
        <v>753</v>
      </c>
      <c r="AT322" s="127" t="s">
        <v>451</v>
      </c>
      <c r="AU322" s="127" t="s">
        <v>43</v>
      </c>
      <c r="AV322" s="127" t="s">
        <v>387</v>
      </c>
      <c r="AW322" s="127" t="s">
        <v>107</v>
      </c>
      <c r="AX322" s="127" t="s">
        <v>324</v>
      </c>
      <c r="AY322" s="127" t="s">
        <v>167</v>
      </c>
      <c r="AZ322" s="127" t="s">
        <v>261</v>
      </c>
      <c r="BA322" s="128" t="s">
        <v>229</v>
      </c>
      <c r="BB322" s="127" t="s">
        <v>556</v>
      </c>
      <c r="BC322" s="127" t="s">
        <v>963</v>
      </c>
      <c r="BD322" s="128" t="s">
        <v>619</v>
      </c>
      <c r="BE322" s="127" t="s">
        <v>902</v>
      </c>
      <c r="BF322" s="128" t="s">
        <v>683</v>
      </c>
      <c r="BG322" s="127" t="s">
        <v>840</v>
      </c>
      <c r="BH322" s="127" t="s">
        <v>745</v>
      </c>
      <c r="BI322" s="127" t="s">
        <v>776</v>
      </c>
      <c r="BJ322" s="127" t="s">
        <v>67</v>
      </c>
      <c r="BK322" s="127" t="s">
        <v>7</v>
      </c>
      <c r="BL322" s="127" t="s">
        <v>129</v>
      </c>
      <c r="BM322" s="128" t="s">
        <v>96</v>
      </c>
      <c r="BN322" s="127" t="s">
        <v>190</v>
      </c>
      <c r="BO322" s="128" t="s">
        <v>348</v>
      </c>
      <c r="BP322" s="127" t="s">
        <v>253</v>
      </c>
      <c r="BQ322" s="129" t="s">
        <v>285</v>
      </c>
      <c r="BS322" s="42"/>
      <c r="BT322" s="50" t="s">
        <v>146</v>
      </c>
      <c r="BU322" s="51" t="s">
        <v>1014</v>
      </c>
      <c r="BV322" s="52">
        <f>K3+(313*K5)</f>
        <v>314</v>
      </c>
      <c r="BW322" s="42"/>
    </row>
    <row r="323" spans="1:75" x14ac:dyDescent="0.2">
      <c r="A323" s="1">
        <v>21</v>
      </c>
      <c r="B323" s="7">
        <v>754</v>
      </c>
      <c r="C323" s="8">
        <v>865</v>
      </c>
      <c r="D323" s="8">
        <v>339</v>
      </c>
      <c r="E323" s="8">
        <v>196</v>
      </c>
      <c r="F323" s="8">
        <v>496</v>
      </c>
      <c r="G323" s="8">
        <v>127</v>
      </c>
      <c r="H323" s="8">
        <v>589</v>
      </c>
      <c r="I323" s="8">
        <v>990</v>
      </c>
      <c r="J323" s="8">
        <v>844</v>
      </c>
      <c r="K323" s="8">
        <v>731</v>
      </c>
      <c r="L323" s="8">
        <v>233</v>
      </c>
      <c r="M323" s="8">
        <v>378</v>
      </c>
      <c r="N323" s="8">
        <v>86</v>
      </c>
      <c r="O323" s="8">
        <v>453</v>
      </c>
      <c r="P323" s="8">
        <v>1015</v>
      </c>
      <c r="Q323" s="8">
        <v>616</v>
      </c>
      <c r="R323" s="8">
        <v>408</v>
      </c>
      <c r="S323" s="8">
        <v>7</v>
      </c>
      <c r="T323" s="8">
        <v>565</v>
      </c>
      <c r="U323" s="8">
        <v>934</v>
      </c>
      <c r="V323" s="97">
        <v>650</v>
      </c>
      <c r="W323" s="8">
        <v>793</v>
      </c>
      <c r="X323" s="8">
        <v>299</v>
      </c>
      <c r="Y323" s="22">
        <v>188</v>
      </c>
      <c r="Z323" s="8">
        <v>46</v>
      </c>
      <c r="AA323" s="8">
        <v>445</v>
      </c>
      <c r="AB323" s="8">
        <v>911</v>
      </c>
      <c r="AC323" s="8">
        <v>544</v>
      </c>
      <c r="AD323" s="8">
        <v>820</v>
      </c>
      <c r="AE323" s="8">
        <v>675</v>
      </c>
      <c r="AF323" s="8">
        <v>145</v>
      </c>
      <c r="AG323" s="9">
        <v>258</v>
      </c>
      <c r="AH323" s="5">
        <f t="shared" si="140"/>
        <v>16400</v>
      </c>
      <c r="AI323" s="5">
        <f t="shared" si="141"/>
        <v>11201200</v>
      </c>
      <c r="AJ323" s="2">
        <f t="shared" si="139"/>
        <v>8606720000</v>
      </c>
      <c r="AL323" s="126" t="s">
        <v>980</v>
      </c>
      <c r="AM323" s="128" t="s">
        <v>573</v>
      </c>
      <c r="AN323" s="127" t="s">
        <v>919</v>
      </c>
      <c r="AO323" s="127" t="s">
        <v>636</v>
      </c>
      <c r="AP323" s="127" t="s">
        <v>857</v>
      </c>
      <c r="AQ323" s="127" t="s">
        <v>700</v>
      </c>
      <c r="AR323" s="127" t="s">
        <v>793</v>
      </c>
      <c r="AS323" s="128" t="s">
        <v>762</v>
      </c>
      <c r="AT323" s="128" t="s">
        <v>458</v>
      </c>
      <c r="AU323" s="127" t="s">
        <v>50</v>
      </c>
      <c r="AV323" s="127" t="s">
        <v>394</v>
      </c>
      <c r="AW323" s="127" t="s">
        <v>113</v>
      </c>
      <c r="AX323" s="127" t="s">
        <v>331</v>
      </c>
      <c r="AY323" s="127" t="s">
        <v>173</v>
      </c>
      <c r="AZ323" s="128" t="s">
        <v>268</v>
      </c>
      <c r="BA323" s="127" t="s">
        <v>236</v>
      </c>
      <c r="BB323" s="127" t="s">
        <v>549</v>
      </c>
      <c r="BC323" s="127" t="s">
        <v>956</v>
      </c>
      <c r="BD323" s="127" t="s">
        <v>613</v>
      </c>
      <c r="BE323" s="128" t="s">
        <v>895</v>
      </c>
      <c r="BF323" s="127" t="s">
        <v>676</v>
      </c>
      <c r="BG323" s="127" t="s">
        <v>833</v>
      </c>
      <c r="BH323" s="127" t="s">
        <v>738</v>
      </c>
      <c r="BI323" s="127" t="s">
        <v>769</v>
      </c>
      <c r="BJ323" s="127" t="s">
        <v>58</v>
      </c>
      <c r="BK323" s="127" t="s">
        <v>466</v>
      </c>
      <c r="BL323" s="128" t="s">
        <v>1139</v>
      </c>
      <c r="BM323" s="127" t="s">
        <v>402</v>
      </c>
      <c r="BN323" s="127" t="s">
        <v>181</v>
      </c>
      <c r="BO323" s="127" t="s">
        <v>339</v>
      </c>
      <c r="BP323" s="127" t="s">
        <v>244</v>
      </c>
      <c r="BQ323" s="129" t="s">
        <v>276</v>
      </c>
      <c r="BS323" s="42"/>
      <c r="BT323" s="50" t="s">
        <v>307</v>
      </c>
      <c r="BU323" s="51" t="s">
        <v>1014</v>
      </c>
      <c r="BV323" s="52">
        <f>K3+(314*K5)</f>
        <v>315</v>
      </c>
      <c r="BW323" s="42"/>
    </row>
    <row r="324" spans="1:75" x14ac:dyDescent="0.2">
      <c r="A324" s="1">
        <v>22</v>
      </c>
      <c r="B324" s="7">
        <v>853</v>
      </c>
      <c r="C324" s="8">
        <v>710</v>
      </c>
      <c r="D324" s="8">
        <v>248</v>
      </c>
      <c r="E324" s="8">
        <v>359</v>
      </c>
      <c r="F324" s="8">
        <v>75</v>
      </c>
      <c r="G324" s="8">
        <v>476</v>
      </c>
      <c r="H324" s="8">
        <v>1002</v>
      </c>
      <c r="I324" s="8">
        <v>633</v>
      </c>
      <c r="J324" s="8">
        <v>751</v>
      </c>
      <c r="K324" s="8">
        <v>896</v>
      </c>
      <c r="L324" s="8">
        <v>334</v>
      </c>
      <c r="M324" s="8">
        <v>221</v>
      </c>
      <c r="N324" s="8">
        <v>497</v>
      </c>
      <c r="O324" s="8">
        <v>98</v>
      </c>
      <c r="P324" s="8">
        <v>596</v>
      </c>
      <c r="Q324" s="8">
        <v>963</v>
      </c>
      <c r="R324" s="8">
        <v>51</v>
      </c>
      <c r="S324" s="8">
        <v>420</v>
      </c>
      <c r="T324" s="8">
        <v>914</v>
      </c>
      <c r="U324" s="8">
        <v>513</v>
      </c>
      <c r="V324" s="8">
        <v>813</v>
      </c>
      <c r="W324" s="97">
        <v>702</v>
      </c>
      <c r="X324" s="22">
        <v>144</v>
      </c>
      <c r="Y324" s="8">
        <v>287</v>
      </c>
      <c r="Z324" s="8">
        <v>393</v>
      </c>
      <c r="AA324" s="8">
        <v>26</v>
      </c>
      <c r="AB324" s="8">
        <v>556</v>
      </c>
      <c r="AC324" s="8">
        <v>955</v>
      </c>
      <c r="AD324" s="8">
        <v>663</v>
      </c>
      <c r="AE324" s="8">
        <v>776</v>
      </c>
      <c r="AF324" s="8">
        <v>310</v>
      </c>
      <c r="AG324" s="9">
        <v>165</v>
      </c>
      <c r="AH324" s="5">
        <f t="shared" si="140"/>
        <v>16400</v>
      </c>
      <c r="AI324" s="5">
        <f t="shared" si="141"/>
        <v>11201200</v>
      </c>
      <c r="AJ324" s="2">
        <f t="shared" si="139"/>
        <v>8606720000</v>
      </c>
      <c r="AL324" s="130" t="s">
        <v>965</v>
      </c>
      <c r="AM324" s="127" t="s">
        <v>558</v>
      </c>
      <c r="AN324" s="127" t="s">
        <v>904</v>
      </c>
      <c r="AO324" s="127" t="s">
        <v>621</v>
      </c>
      <c r="AP324" s="127" t="s">
        <v>842</v>
      </c>
      <c r="AQ324" s="127" t="s">
        <v>685</v>
      </c>
      <c r="AR324" s="128" t="s">
        <v>778</v>
      </c>
      <c r="AS324" s="127" t="s">
        <v>747</v>
      </c>
      <c r="AT324" s="127" t="s">
        <v>457</v>
      </c>
      <c r="AU324" s="128" t="s">
        <v>49</v>
      </c>
      <c r="AV324" s="127" t="s">
        <v>393</v>
      </c>
      <c r="AW324" s="127" t="s">
        <v>112</v>
      </c>
      <c r="AX324" s="127" t="s">
        <v>330</v>
      </c>
      <c r="AY324" s="127" t="s">
        <v>4</v>
      </c>
      <c r="AZ324" s="127" t="s">
        <v>267</v>
      </c>
      <c r="BA324" s="128" t="s">
        <v>235</v>
      </c>
      <c r="BB324" s="127" t="s">
        <v>550</v>
      </c>
      <c r="BC324" s="127" t="s">
        <v>957</v>
      </c>
      <c r="BD324" s="128" t="s">
        <v>1125</v>
      </c>
      <c r="BE324" s="127" t="s">
        <v>896</v>
      </c>
      <c r="BF324" s="127" t="s">
        <v>677</v>
      </c>
      <c r="BG324" s="127" t="s">
        <v>834</v>
      </c>
      <c r="BH324" s="127" t="s">
        <v>739</v>
      </c>
      <c r="BI324" s="127" t="s">
        <v>770</v>
      </c>
      <c r="BJ324" s="127" t="s">
        <v>73</v>
      </c>
      <c r="BK324" s="127" t="s">
        <v>479</v>
      </c>
      <c r="BL324" s="127" t="s">
        <v>135</v>
      </c>
      <c r="BM324" s="128" t="s">
        <v>417</v>
      </c>
      <c r="BN324" s="127" t="s">
        <v>196</v>
      </c>
      <c r="BO324" s="127" t="s">
        <v>354</v>
      </c>
      <c r="BP324" s="127" t="s">
        <v>259</v>
      </c>
      <c r="BQ324" s="129" t="s">
        <v>290</v>
      </c>
      <c r="BS324" s="42"/>
      <c r="BT324" s="50" t="s">
        <v>501</v>
      </c>
      <c r="BU324" s="51" t="s">
        <v>1014</v>
      </c>
      <c r="BV324" s="52">
        <f>K3+(315*K5)</f>
        <v>316</v>
      </c>
      <c r="BW324" s="42"/>
    </row>
    <row r="325" spans="1:75" x14ac:dyDescent="0.2">
      <c r="A325" s="1">
        <v>23</v>
      </c>
      <c r="B325" s="7">
        <v>265</v>
      </c>
      <c r="C325" s="8">
        <v>154</v>
      </c>
      <c r="D325" s="8">
        <v>684</v>
      </c>
      <c r="E325" s="8">
        <v>827</v>
      </c>
      <c r="F325" s="8">
        <v>535</v>
      </c>
      <c r="G325" s="8">
        <v>904</v>
      </c>
      <c r="H325" s="8">
        <v>438</v>
      </c>
      <c r="I325" s="8">
        <v>37</v>
      </c>
      <c r="J325" s="8">
        <v>179</v>
      </c>
      <c r="K325" s="8">
        <v>292</v>
      </c>
      <c r="L325" s="8">
        <v>786</v>
      </c>
      <c r="M325" s="8">
        <v>641</v>
      </c>
      <c r="N325" s="8">
        <v>941</v>
      </c>
      <c r="O325" s="8">
        <v>574</v>
      </c>
      <c r="P325" s="8">
        <v>16</v>
      </c>
      <c r="Q325" s="8">
        <v>415</v>
      </c>
      <c r="R325" s="8">
        <v>623</v>
      </c>
      <c r="S325" s="8">
        <v>1024</v>
      </c>
      <c r="T325" s="8">
        <v>462</v>
      </c>
      <c r="U325" s="8">
        <v>93</v>
      </c>
      <c r="V325" s="8">
        <v>369</v>
      </c>
      <c r="W325" s="22">
        <v>226</v>
      </c>
      <c r="X325" s="97">
        <v>724</v>
      </c>
      <c r="Y325" s="8">
        <v>835</v>
      </c>
      <c r="Z325" s="8">
        <v>981</v>
      </c>
      <c r="AA325" s="8">
        <v>582</v>
      </c>
      <c r="AB325" s="8">
        <v>120</v>
      </c>
      <c r="AC325" s="8">
        <v>487</v>
      </c>
      <c r="AD325" s="8">
        <v>203</v>
      </c>
      <c r="AE325" s="8">
        <v>348</v>
      </c>
      <c r="AF325" s="8">
        <v>874</v>
      </c>
      <c r="AG325" s="9">
        <v>761</v>
      </c>
      <c r="AH325" s="5">
        <f t="shared" si="140"/>
        <v>16400</v>
      </c>
      <c r="AI325" s="5">
        <f t="shared" si="141"/>
        <v>11201200</v>
      </c>
      <c r="AL325" s="126" t="s">
        <v>978</v>
      </c>
      <c r="AM325" s="127" t="s">
        <v>571</v>
      </c>
      <c r="AN325" s="127" t="s">
        <v>917</v>
      </c>
      <c r="AO325" s="127" t="s">
        <v>634</v>
      </c>
      <c r="AP325" s="127" t="s">
        <v>855</v>
      </c>
      <c r="AQ325" s="128" t="s">
        <v>1113</v>
      </c>
      <c r="AR325" s="127" t="s">
        <v>791</v>
      </c>
      <c r="AS325" s="127" t="s">
        <v>760</v>
      </c>
      <c r="AT325" s="127" t="s">
        <v>460</v>
      </c>
      <c r="AU325" s="127" t="s">
        <v>656</v>
      </c>
      <c r="AV325" s="127" t="s">
        <v>396</v>
      </c>
      <c r="AW325" s="127" t="s">
        <v>115</v>
      </c>
      <c r="AX325" s="128" t="s">
        <v>333</v>
      </c>
      <c r="AY325" s="127" t="s">
        <v>175</v>
      </c>
      <c r="AZ325" s="127" t="s">
        <v>270</v>
      </c>
      <c r="BA325" s="127" t="s">
        <v>238</v>
      </c>
      <c r="BB325" s="127" t="s">
        <v>547</v>
      </c>
      <c r="BC325" s="128" t="s">
        <v>921</v>
      </c>
      <c r="BD325" s="127" t="s">
        <v>611</v>
      </c>
      <c r="BE325" s="127" t="s">
        <v>893</v>
      </c>
      <c r="BF325" s="127" t="s">
        <v>674</v>
      </c>
      <c r="BG325" s="127" t="s">
        <v>831</v>
      </c>
      <c r="BH325" s="127" t="s">
        <v>736</v>
      </c>
      <c r="BI325" s="128" t="s">
        <v>1015</v>
      </c>
      <c r="BJ325" s="128" t="s">
        <v>60</v>
      </c>
      <c r="BK325" s="127" t="s">
        <v>468</v>
      </c>
      <c r="BL325" s="127" t="s">
        <v>122</v>
      </c>
      <c r="BM325" s="127" t="s">
        <v>404</v>
      </c>
      <c r="BN325" s="127" t="s">
        <v>183</v>
      </c>
      <c r="BO325" s="127" t="s">
        <v>341</v>
      </c>
      <c r="BP325" s="128" t="s">
        <v>246</v>
      </c>
      <c r="BQ325" s="129" t="s">
        <v>278</v>
      </c>
      <c r="BS325" s="42"/>
      <c r="BT325" s="50" t="s">
        <v>560</v>
      </c>
      <c r="BU325" s="51" t="s">
        <v>1014</v>
      </c>
      <c r="BV325" s="52">
        <f>K3+(316*K5)</f>
        <v>317</v>
      </c>
      <c r="BW325" s="42"/>
    </row>
    <row r="326" spans="1:75" x14ac:dyDescent="0.2">
      <c r="A326" s="1">
        <v>24</v>
      </c>
      <c r="B326" s="7">
        <v>174</v>
      </c>
      <c r="C326" s="8">
        <v>317</v>
      </c>
      <c r="D326" s="8">
        <v>783</v>
      </c>
      <c r="E326" s="8">
        <v>672</v>
      </c>
      <c r="F326" s="8">
        <v>948</v>
      </c>
      <c r="G326" s="8">
        <v>547</v>
      </c>
      <c r="H326" s="8">
        <v>17</v>
      </c>
      <c r="I326" s="8">
        <v>386</v>
      </c>
      <c r="J326" s="8">
        <v>280</v>
      </c>
      <c r="K326" s="8">
        <v>135</v>
      </c>
      <c r="L326" s="8">
        <v>693</v>
      </c>
      <c r="M326" s="8">
        <v>806</v>
      </c>
      <c r="N326" s="8">
        <v>522</v>
      </c>
      <c r="O326" s="8">
        <v>921</v>
      </c>
      <c r="P326" s="8">
        <v>427</v>
      </c>
      <c r="Q326" s="8">
        <v>60</v>
      </c>
      <c r="R326" s="8">
        <v>972</v>
      </c>
      <c r="S326" s="8">
        <v>603</v>
      </c>
      <c r="T326" s="8">
        <v>105</v>
      </c>
      <c r="U326" s="8">
        <v>506</v>
      </c>
      <c r="V326" s="22">
        <v>214</v>
      </c>
      <c r="W326" s="8">
        <v>325</v>
      </c>
      <c r="X326" s="8">
        <v>887</v>
      </c>
      <c r="Y326" s="97">
        <v>744</v>
      </c>
      <c r="Z326" s="8">
        <v>626</v>
      </c>
      <c r="AA326" s="8">
        <v>993</v>
      </c>
      <c r="AB326" s="8">
        <v>467</v>
      </c>
      <c r="AC326" s="8">
        <v>68</v>
      </c>
      <c r="AD326" s="8">
        <v>368</v>
      </c>
      <c r="AE326" s="8">
        <v>255</v>
      </c>
      <c r="AF326" s="8">
        <v>717</v>
      </c>
      <c r="AG326" s="9">
        <v>862</v>
      </c>
      <c r="AH326" s="5">
        <f t="shared" si="140"/>
        <v>16400</v>
      </c>
      <c r="AI326" s="5">
        <f t="shared" si="141"/>
        <v>11201200</v>
      </c>
      <c r="AL326" s="126" t="s">
        <v>967</v>
      </c>
      <c r="AM326" s="127" t="s">
        <v>560</v>
      </c>
      <c r="AN326" s="127" t="s">
        <v>906</v>
      </c>
      <c r="AO326" s="127" t="s">
        <v>623</v>
      </c>
      <c r="AP326" s="128" t="s">
        <v>844</v>
      </c>
      <c r="AQ326" s="127" t="s">
        <v>687</v>
      </c>
      <c r="AR326" s="127" t="s">
        <v>780</v>
      </c>
      <c r="AS326" s="127" t="s">
        <v>749</v>
      </c>
      <c r="AT326" s="127" t="s">
        <v>455</v>
      </c>
      <c r="AU326" s="127" t="s">
        <v>47</v>
      </c>
      <c r="AV326" s="127" t="s">
        <v>391</v>
      </c>
      <c r="AW326" s="127" t="s">
        <v>110</v>
      </c>
      <c r="AX326" s="127" t="s">
        <v>328</v>
      </c>
      <c r="AY326" s="128" t="s">
        <v>1140</v>
      </c>
      <c r="AZ326" s="127" t="s">
        <v>265</v>
      </c>
      <c r="BA326" s="127" t="s">
        <v>907</v>
      </c>
      <c r="BB326" s="128" t="s">
        <v>552</v>
      </c>
      <c r="BC326" s="127" t="s">
        <v>959</v>
      </c>
      <c r="BD326" s="127" t="s">
        <v>615</v>
      </c>
      <c r="BE326" s="127" t="s">
        <v>898</v>
      </c>
      <c r="BF326" s="127" t="s">
        <v>679</v>
      </c>
      <c r="BG326" s="127" t="s">
        <v>836</v>
      </c>
      <c r="BH326" s="128" t="s">
        <v>741</v>
      </c>
      <c r="BI326" s="127" t="s">
        <v>772</v>
      </c>
      <c r="BJ326" s="127" t="s">
        <v>71</v>
      </c>
      <c r="BK326" s="128" t="s">
        <v>477</v>
      </c>
      <c r="BL326" s="127" t="s">
        <v>133</v>
      </c>
      <c r="BM326" s="127" t="s">
        <v>415</v>
      </c>
      <c r="BN326" s="127" t="s">
        <v>194</v>
      </c>
      <c r="BO326" s="127" t="s">
        <v>352</v>
      </c>
      <c r="BP326" s="127" t="s">
        <v>257</v>
      </c>
      <c r="BQ326" s="131" t="s">
        <v>288</v>
      </c>
      <c r="BS326" s="42"/>
      <c r="BT326" s="50" t="s">
        <v>754</v>
      </c>
      <c r="BU326" s="51" t="s">
        <v>1014</v>
      </c>
      <c r="BV326" s="52">
        <f>K3+(317*K5)</f>
        <v>318</v>
      </c>
      <c r="BW326" s="42"/>
    </row>
    <row r="327" spans="1:75" x14ac:dyDescent="0.2">
      <c r="A327" s="1">
        <v>25</v>
      </c>
      <c r="B327" s="7">
        <v>456</v>
      </c>
      <c r="C327" s="8">
        <v>87</v>
      </c>
      <c r="D327" s="8">
        <v>613</v>
      </c>
      <c r="E327" s="8">
        <v>1014</v>
      </c>
      <c r="F327" s="8">
        <v>730</v>
      </c>
      <c r="G327" s="8">
        <v>841</v>
      </c>
      <c r="H327" s="8">
        <v>379</v>
      </c>
      <c r="I327" s="8">
        <v>236</v>
      </c>
      <c r="J327" s="8">
        <v>126</v>
      </c>
      <c r="K327" s="8">
        <v>493</v>
      </c>
      <c r="L327" s="8">
        <v>991</v>
      </c>
      <c r="M327" s="8">
        <v>592</v>
      </c>
      <c r="N327" s="8">
        <v>868</v>
      </c>
      <c r="O327" s="8">
        <v>755</v>
      </c>
      <c r="P327" s="8">
        <v>193</v>
      </c>
      <c r="Q327" s="8">
        <v>338</v>
      </c>
      <c r="R327" s="8">
        <v>674</v>
      </c>
      <c r="S327" s="8">
        <v>817</v>
      </c>
      <c r="T327" s="8">
        <v>259</v>
      </c>
      <c r="U327" s="8">
        <v>148</v>
      </c>
      <c r="V327" s="8">
        <v>448</v>
      </c>
      <c r="W327" s="8">
        <v>47</v>
      </c>
      <c r="X327" s="8">
        <v>541</v>
      </c>
      <c r="Y327" s="8">
        <v>910</v>
      </c>
      <c r="Z327" s="97">
        <v>796</v>
      </c>
      <c r="AA327" s="8">
        <v>651</v>
      </c>
      <c r="AB327" s="8">
        <v>185</v>
      </c>
      <c r="AC327" s="22">
        <v>298</v>
      </c>
      <c r="AD327" s="8">
        <v>6</v>
      </c>
      <c r="AE327" s="8">
        <v>405</v>
      </c>
      <c r="AF327" s="8">
        <v>935</v>
      </c>
      <c r="AG327" s="9">
        <v>568</v>
      </c>
      <c r="AH327" s="5">
        <f t="shared" si="140"/>
        <v>16400</v>
      </c>
      <c r="AI327" s="5">
        <f t="shared" si="141"/>
        <v>11201200</v>
      </c>
      <c r="AJ327" s="2">
        <f t="shared" si="139"/>
        <v>8606720000</v>
      </c>
      <c r="AL327" s="126" t="s">
        <v>279</v>
      </c>
      <c r="AM327" s="127" t="s">
        <v>247</v>
      </c>
      <c r="AN327" s="127" t="s">
        <v>342</v>
      </c>
      <c r="AO327" s="128" t="s">
        <v>184</v>
      </c>
      <c r="AP327" s="127" t="s">
        <v>405</v>
      </c>
      <c r="AQ327" s="128" t="s">
        <v>123</v>
      </c>
      <c r="AR327" s="127" t="s">
        <v>469</v>
      </c>
      <c r="AS327" s="127" t="s">
        <v>61</v>
      </c>
      <c r="AT327" s="127" t="s">
        <v>767</v>
      </c>
      <c r="AU327" s="127" t="s">
        <v>735</v>
      </c>
      <c r="AV327" s="128" t="s">
        <v>830</v>
      </c>
      <c r="AW327" s="127" t="s">
        <v>673</v>
      </c>
      <c r="AX327" s="128" t="s">
        <v>892</v>
      </c>
      <c r="AY327" s="127" t="s">
        <v>610</v>
      </c>
      <c r="AZ327" s="127" t="s">
        <v>954</v>
      </c>
      <c r="BA327" s="127" t="s">
        <v>546</v>
      </c>
      <c r="BB327" s="127" t="s">
        <v>239</v>
      </c>
      <c r="BC327" s="127" t="s">
        <v>271</v>
      </c>
      <c r="BD327" s="127" t="s">
        <v>176</v>
      </c>
      <c r="BE327" s="127" t="s">
        <v>334</v>
      </c>
      <c r="BF327" s="127" t="s">
        <v>116</v>
      </c>
      <c r="BG327" s="127" t="s">
        <v>397</v>
      </c>
      <c r="BH327" s="127" t="s">
        <v>53</v>
      </c>
      <c r="BI327" s="128" t="s">
        <v>1130</v>
      </c>
      <c r="BJ327" s="127" t="s">
        <v>759</v>
      </c>
      <c r="BK327" s="127" t="s">
        <v>790</v>
      </c>
      <c r="BL327" s="127" t="s">
        <v>697</v>
      </c>
      <c r="BM327" s="127" t="s">
        <v>854</v>
      </c>
      <c r="BN327" s="127" t="s">
        <v>633</v>
      </c>
      <c r="BO327" s="127" t="s">
        <v>916</v>
      </c>
      <c r="BP327" s="128" t="s">
        <v>570</v>
      </c>
      <c r="BQ327" s="129" t="s">
        <v>977</v>
      </c>
      <c r="BS327" s="42"/>
      <c r="BT327" s="50" t="s">
        <v>838</v>
      </c>
      <c r="BU327" s="51" t="s">
        <v>1014</v>
      </c>
      <c r="BV327" s="52">
        <f>K3+(318*K5)</f>
        <v>319</v>
      </c>
      <c r="BW327" s="42"/>
    </row>
    <row r="328" spans="1:75" x14ac:dyDescent="0.2">
      <c r="A328" s="1">
        <v>26</v>
      </c>
      <c r="B328" s="7">
        <v>99</v>
      </c>
      <c r="C328" s="8">
        <v>500</v>
      </c>
      <c r="D328" s="8">
        <v>962</v>
      </c>
      <c r="E328" s="8">
        <v>593</v>
      </c>
      <c r="F328" s="8">
        <v>893</v>
      </c>
      <c r="G328" s="8">
        <v>750</v>
      </c>
      <c r="H328" s="8">
        <v>224</v>
      </c>
      <c r="I328" s="8">
        <v>335</v>
      </c>
      <c r="J328" s="8">
        <v>473</v>
      </c>
      <c r="K328" s="8">
        <v>74</v>
      </c>
      <c r="L328" s="8">
        <v>636</v>
      </c>
      <c r="M328" s="8">
        <v>1003</v>
      </c>
      <c r="N328" s="8">
        <v>711</v>
      </c>
      <c r="O328" s="8">
        <v>856</v>
      </c>
      <c r="P328" s="8">
        <v>358</v>
      </c>
      <c r="Q328" s="8">
        <v>245</v>
      </c>
      <c r="R328" s="8">
        <v>773</v>
      </c>
      <c r="S328" s="8">
        <v>662</v>
      </c>
      <c r="T328" s="8">
        <v>168</v>
      </c>
      <c r="U328" s="8">
        <v>311</v>
      </c>
      <c r="V328" s="8">
        <v>27</v>
      </c>
      <c r="W328" s="8">
        <v>396</v>
      </c>
      <c r="X328" s="8">
        <v>954</v>
      </c>
      <c r="Y328" s="8">
        <v>553</v>
      </c>
      <c r="Z328" s="8">
        <v>703</v>
      </c>
      <c r="AA328" s="97">
        <v>816</v>
      </c>
      <c r="AB328" s="22">
        <v>286</v>
      </c>
      <c r="AC328" s="8">
        <v>141</v>
      </c>
      <c r="AD328" s="8">
        <v>417</v>
      </c>
      <c r="AE328" s="8">
        <v>50</v>
      </c>
      <c r="AF328" s="8">
        <v>516</v>
      </c>
      <c r="AG328" s="9">
        <v>915</v>
      </c>
      <c r="AH328" s="5">
        <f t="shared" si="140"/>
        <v>16400</v>
      </c>
      <c r="AI328" s="5">
        <f t="shared" si="141"/>
        <v>11201200</v>
      </c>
      <c r="AJ328" s="2">
        <f t="shared" si="139"/>
        <v>8606720000</v>
      </c>
      <c r="AL328" s="126" t="s">
        <v>6</v>
      </c>
      <c r="AM328" s="127" t="s">
        <v>256</v>
      </c>
      <c r="AN328" s="128" t="s">
        <v>351</v>
      </c>
      <c r="AO328" s="127" t="s">
        <v>193</v>
      </c>
      <c r="AP328" s="128" t="s">
        <v>414</v>
      </c>
      <c r="AQ328" s="127" t="s">
        <v>132</v>
      </c>
      <c r="AR328" s="127" t="s">
        <v>476</v>
      </c>
      <c r="AS328" s="127" t="s">
        <v>70</v>
      </c>
      <c r="AT328" s="127" t="s">
        <v>773</v>
      </c>
      <c r="AU328" s="127" t="s">
        <v>742</v>
      </c>
      <c r="AV328" s="127" t="s">
        <v>837</v>
      </c>
      <c r="AW328" s="128" t="s">
        <v>680</v>
      </c>
      <c r="AX328" s="127" t="s">
        <v>899</v>
      </c>
      <c r="AY328" s="128" t="s">
        <v>616</v>
      </c>
      <c r="AZ328" s="127" t="s">
        <v>960</v>
      </c>
      <c r="BA328" s="127" t="s">
        <v>553</v>
      </c>
      <c r="BB328" s="127" t="s">
        <v>232</v>
      </c>
      <c r="BC328" s="127" t="s">
        <v>264</v>
      </c>
      <c r="BD328" s="127" t="s">
        <v>170</v>
      </c>
      <c r="BE328" s="127" t="s">
        <v>327</v>
      </c>
      <c r="BF328" s="127" t="s">
        <v>109</v>
      </c>
      <c r="BG328" s="127" t="s">
        <v>390</v>
      </c>
      <c r="BH328" s="128" t="s">
        <v>139</v>
      </c>
      <c r="BI328" s="127" t="s">
        <v>454</v>
      </c>
      <c r="BJ328" s="127" t="s">
        <v>750</v>
      </c>
      <c r="BK328" s="127" t="s">
        <v>781</v>
      </c>
      <c r="BL328" s="127" t="s">
        <v>688</v>
      </c>
      <c r="BM328" s="127" t="s">
        <v>845</v>
      </c>
      <c r="BN328" s="127" t="s">
        <v>624</v>
      </c>
      <c r="BO328" s="127" t="s">
        <v>907</v>
      </c>
      <c r="BP328" s="127" t="s">
        <v>561</v>
      </c>
      <c r="BQ328" s="131" t="s">
        <v>1118</v>
      </c>
      <c r="BS328" s="42"/>
      <c r="BT328" s="50" t="s">
        <v>897</v>
      </c>
      <c r="BU328" s="51" t="s">
        <v>1014</v>
      </c>
      <c r="BV328" s="52">
        <f>K3+(319*K5)</f>
        <v>320</v>
      </c>
      <c r="BW328" s="42"/>
    </row>
    <row r="329" spans="1:75" x14ac:dyDescent="0.2">
      <c r="A329" s="1">
        <v>27</v>
      </c>
      <c r="B329" s="7">
        <v>575</v>
      </c>
      <c r="C329" s="8">
        <v>944</v>
      </c>
      <c r="D329" s="8">
        <v>414</v>
      </c>
      <c r="E329" s="8">
        <v>13</v>
      </c>
      <c r="F329" s="8">
        <v>289</v>
      </c>
      <c r="G329" s="8">
        <v>178</v>
      </c>
      <c r="H329" s="8">
        <v>644</v>
      </c>
      <c r="I329" s="8">
        <v>787</v>
      </c>
      <c r="J329" s="8">
        <v>901</v>
      </c>
      <c r="K329" s="8">
        <v>534</v>
      </c>
      <c r="L329" s="8">
        <v>40</v>
      </c>
      <c r="M329" s="8">
        <v>439</v>
      </c>
      <c r="N329" s="8">
        <v>155</v>
      </c>
      <c r="O329" s="8">
        <v>268</v>
      </c>
      <c r="P329" s="8">
        <v>826</v>
      </c>
      <c r="Q329" s="8">
        <v>681</v>
      </c>
      <c r="R329" s="8">
        <v>345</v>
      </c>
      <c r="S329" s="8">
        <v>202</v>
      </c>
      <c r="T329" s="8">
        <v>764</v>
      </c>
      <c r="U329" s="8">
        <v>875</v>
      </c>
      <c r="V329" s="8">
        <v>583</v>
      </c>
      <c r="W329" s="8">
        <v>984</v>
      </c>
      <c r="X329" s="8">
        <v>486</v>
      </c>
      <c r="Y329" s="8">
        <v>117</v>
      </c>
      <c r="Z329" s="8">
        <v>227</v>
      </c>
      <c r="AA329" s="22">
        <v>372</v>
      </c>
      <c r="AB329" s="97">
        <v>834</v>
      </c>
      <c r="AC329" s="8">
        <v>721</v>
      </c>
      <c r="AD329" s="8">
        <v>1021</v>
      </c>
      <c r="AE329" s="8">
        <v>622</v>
      </c>
      <c r="AF329" s="8">
        <v>96</v>
      </c>
      <c r="AG329" s="9">
        <v>463</v>
      </c>
      <c r="AH329" s="5">
        <f t="shared" si="140"/>
        <v>16400</v>
      </c>
      <c r="AI329" s="5">
        <f t="shared" si="141"/>
        <v>11201200</v>
      </c>
      <c r="AL329" s="126" t="s">
        <v>277</v>
      </c>
      <c r="AM329" s="128" t="s">
        <v>245</v>
      </c>
      <c r="AN329" s="127" t="s">
        <v>340</v>
      </c>
      <c r="AO329" s="127" t="s">
        <v>182</v>
      </c>
      <c r="AP329" s="127" t="s">
        <v>403</v>
      </c>
      <c r="AQ329" s="127" t="s">
        <v>121</v>
      </c>
      <c r="AR329" s="127" t="s">
        <v>467</v>
      </c>
      <c r="AS329" s="127" t="s">
        <v>59</v>
      </c>
      <c r="AT329" s="128" t="s">
        <v>1109</v>
      </c>
      <c r="AU329" s="127" t="s">
        <v>737</v>
      </c>
      <c r="AV329" s="127" t="s">
        <v>832</v>
      </c>
      <c r="AW329" s="127" t="s">
        <v>675</v>
      </c>
      <c r="AX329" s="127" t="s">
        <v>894</v>
      </c>
      <c r="AY329" s="127" t="s">
        <v>612</v>
      </c>
      <c r="AZ329" s="127" t="s">
        <v>955</v>
      </c>
      <c r="BA329" s="127" t="s">
        <v>548</v>
      </c>
      <c r="BB329" s="127" t="s">
        <v>237</v>
      </c>
      <c r="BC329" s="127" t="s">
        <v>269</v>
      </c>
      <c r="BD329" s="127" t="s">
        <v>174</v>
      </c>
      <c r="BE329" s="128" t="s">
        <v>332</v>
      </c>
      <c r="BF329" s="127" t="s">
        <v>114</v>
      </c>
      <c r="BG329" s="128" t="s">
        <v>395</v>
      </c>
      <c r="BH329" s="127" t="s">
        <v>51</v>
      </c>
      <c r="BI329" s="127" t="s">
        <v>459</v>
      </c>
      <c r="BJ329" s="127" t="s">
        <v>761</v>
      </c>
      <c r="BK329" s="127" t="s">
        <v>792</v>
      </c>
      <c r="BL329" s="128" t="s">
        <v>699</v>
      </c>
      <c r="BM329" s="127" t="s">
        <v>856</v>
      </c>
      <c r="BN329" s="128" t="s">
        <v>635</v>
      </c>
      <c r="BO329" s="127" t="s">
        <v>918</v>
      </c>
      <c r="BP329" s="127" t="s">
        <v>572</v>
      </c>
      <c r="BQ329" s="129" t="s">
        <v>979</v>
      </c>
      <c r="BS329" s="42"/>
      <c r="BT329" s="50" t="s">
        <v>313</v>
      </c>
      <c r="BU329" s="51" t="s">
        <v>1014</v>
      </c>
      <c r="BV329" s="52">
        <f>K3+(320*K5)</f>
        <v>321</v>
      </c>
      <c r="BW329" s="42"/>
    </row>
    <row r="330" spans="1:75" x14ac:dyDescent="0.2">
      <c r="A330" s="1">
        <v>28</v>
      </c>
      <c r="B330" s="7">
        <v>924</v>
      </c>
      <c r="C330" s="8">
        <v>523</v>
      </c>
      <c r="D330" s="8">
        <v>57</v>
      </c>
      <c r="E330" s="8">
        <v>426</v>
      </c>
      <c r="F330" s="8">
        <v>134</v>
      </c>
      <c r="G330" s="8">
        <v>277</v>
      </c>
      <c r="H330" s="8">
        <v>807</v>
      </c>
      <c r="I330" s="8">
        <v>696</v>
      </c>
      <c r="J330" s="8">
        <v>546</v>
      </c>
      <c r="K330" s="8">
        <v>945</v>
      </c>
      <c r="L330" s="8">
        <v>387</v>
      </c>
      <c r="M330" s="8">
        <v>20</v>
      </c>
      <c r="N330" s="8">
        <v>320</v>
      </c>
      <c r="O330" s="8">
        <v>175</v>
      </c>
      <c r="P330" s="8">
        <v>669</v>
      </c>
      <c r="Q330" s="8">
        <v>782</v>
      </c>
      <c r="R330" s="8">
        <v>254</v>
      </c>
      <c r="S330" s="8">
        <v>365</v>
      </c>
      <c r="T330" s="8">
        <v>863</v>
      </c>
      <c r="U330" s="8">
        <v>720</v>
      </c>
      <c r="V330" s="8">
        <v>996</v>
      </c>
      <c r="W330" s="8">
        <v>627</v>
      </c>
      <c r="X330" s="8">
        <v>65</v>
      </c>
      <c r="Y330" s="8">
        <v>466</v>
      </c>
      <c r="Z330" s="22">
        <v>328</v>
      </c>
      <c r="AA330" s="8">
        <v>215</v>
      </c>
      <c r="AB330" s="8">
        <v>741</v>
      </c>
      <c r="AC330" s="97">
        <v>886</v>
      </c>
      <c r="AD330" s="8">
        <v>602</v>
      </c>
      <c r="AE330" s="8">
        <v>969</v>
      </c>
      <c r="AF330" s="8">
        <v>507</v>
      </c>
      <c r="AG330" s="9">
        <v>108</v>
      </c>
      <c r="AH330" s="5">
        <f t="shared" si="140"/>
        <v>16400</v>
      </c>
      <c r="AI330" s="5">
        <f t="shared" si="141"/>
        <v>11201200</v>
      </c>
      <c r="AL330" s="130" t="s">
        <v>1124</v>
      </c>
      <c r="AM330" s="127" t="s">
        <v>258</v>
      </c>
      <c r="AN330" s="127" t="s">
        <v>353</v>
      </c>
      <c r="AO330" s="127" t="s">
        <v>195</v>
      </c>
      <c r="AP330" s="127" t="s">
        <v>416</v>
      </c>
      <c r="AQ330" s="127" t="s">
        <v>134</v>
      </c>
      <c r="AR330" s="127" t="s">
        <v>478</v>
      </c>
      <c r="AS330" s="127" t="s">
        <v>72</v>
      </c>
      <c r="AT330" s="127" t="s">
        <v>771</v>
      </c>
      <c r="AU330" s="128" t="s">
        <v>740</v>
      </c>
      <c r="AV330" s="127" t="s">
        <v>835</v>
      </c>
      <c r="AW330" s="127" t="s">
        <v>678</v>
      </c>
      <c r="AX330" s="127" t="s">
        <v>897</v>
      </c>
      <c r="AY330" s="127" t="s">
        <v>614</v>
      </c>
      <c r="AZ330" s="127" t="s">
        <v>958</v>
      </c>
      <c r="BA330" s="127" t="s">
        <v>551</v>
      </c>
      <c r="BB330" s="127" t="s">
        <v>234</v>
      </c>
      <c r="BC330" s="127" t="s">
        <v>266</v>
      </c>
      <c r="BD330" s="128" t="s">
        <v>172</v>
      </c>
      <c r="BE330" s="127" t="s">
        <v>329</v>
      </c>
      <c r="BF330" s="128" t="s">
        <v>111</v>
      </c>
      <c r="BG330" s="127" t="s">
        <v>392</v>
      </c>
      <c r="BH330" s="127" t="s">
        <v>48</v>
      </c>
      <c r="BI330" s="127" t="s">
        <v>456</v>
      </c>
      <c r="BJ330" s="127" t="s">
        <v>748</v>
      </c>
      <c r="BK330" s="127" t="s">
        <v>779</v>
      </c>
      <c r="BL330" s="127" t="s">
        <v>686</v>
      </c>
      <c r="BM330" s="128" t="s">
        <v>843</v>
      </c>
      <c r="BN330" s="127" t="s">
        <v>622</v>
      </c>
      <c r="BO330" s="128" t="s">
        <v>905</v>
      </c>
      <c r="BP330" s="127" t="s">
        <v>559</v>
      </c>
      <c r="BQ330" s="129" t="s">
        <v>966</v>
      </c>
      <c r="BS330" s="42"/>
      <c r="BT330" s="50" t="s">
        <v>499</v>
      </c>
      <c r="BU330" s="51" t="s">
        <v>1014</v>
      </c>
      <c r="BV330" s="52">
        <f>K3+(321*K5)</f>
        <v>322</v>
      </c>
      <c r="BW330" s="42"/>
    </row>
    <row r="331" spans="1:75" x14ac:dyDescent="0.2">
      <c r="A331" s="1">
        <v>29</v>
      </c>
      <c r="B331" s="7">
        <v>581</v>
      </c>
      <c r="C331" s="8">
        <v>982</v>
      </c>
      <c r="D331" s="8">
        <v>488</v>
      </c>
      <c r="E331" s="8">
        <v>119</v>
      </c>
      <c r="F331" s="8">
        <v>347</v>
      </c>
      <c r="G331" s="8">
        <v>204</v>
      </c>
      <c r="H331" s="8">
        <v>762</v>
      </c>
      <c r="I331" s="8">
        <v>873</v>
      </c>
      <c r="J331" s="8">
        <v>1023</v>
      </c>
      <c r="K331" s="8">
        <v>624</v>
      </c>
      <c r="L331" s="8">
        <v>94</v>
      </c>
      <c r="M331" s="8">
        <v>461</v>
      </c>
      <c r="N331" s="8">
        <v>225</v>
      </c>
      <c r="O331" s="8">
        <v>370</v>
      </c>
      <c r="P331" s="8">
        <v>836</v>
      </c>
      <c r="Q331" s="8">
        <v>723</v>
      </c>
      <c r="R331" s="8">
        <v>291</v>
      </c>
      <c r="S331" s="8">
        <v>180</v>
      </c>
      <c r="T331" s="8">
        <v>642</v>
      </c>
      <c r="U331" s="8">
        <v>785</v>
      </c>
      <c r="V331" s="8">
        <v>573</v>
      </c>
      <c r="W331" s="8">
        <v>942</v>
      </c>
      <c r="X331" s="8">
        <v>416</v>
      </c>
      <c r="Y331" s="8">
        <v>15</v>
      </c>
      <c r="Z331" s="8">
        <v>153</v>
      </c>
      <c r="AA331" s="8">
        <v>266</v>
      </c>
      <c r="AB331" s="8">
        <v>828</v>
      </c>
      <c r="AC331" s="8">
        <v>683</v>
      </c>
      <c r="AD331" s="97">
        <v>903</v>
      </c>
      <c r="AE331" s="8">
        <v>536</v>
      </c>
      <c r="AF331" s="8">
        <v>38</v>
      </c>
      <c r="AG331" s="24">
        <v>437</v>
      </c>
      <c r="AH331" s="5">
        <f t="shared" si="140"/>
        <v>16400</v>
      </c>
      <c r="AI331" s="5">
        <f t="shared" si="141"/>
        <v>11201200</v>
      </c>
      <c r="AL331" s="126" t="s">
        <v>283</v>
      </c>
      <c r="AM331" s="128" t="s">
        <v>251</v>
      </c>
      <c r="AN331" s="127" t="s">
        <v>346</v>
      </c>
      <c r="AO331" s="127" t="s">
        <v>188</v>
      </c>
      <c r="AP331" s="127" t="s">
        <v>409</v>
      </c>
      <c r="AQ331" s="127" t="s">
        <v>127</v>
      </c>
      <c r="AR331" s="127" t="s">
        <v>473</v>
      </c>
      <c r="AS331" s="128" t="s">
        <v>1131</v>
      </c>
      <c r="AT331" s="128" t="s">
        <v>763</v>
      </c>
      <c r="AU331" s="127" t="s">
        <v>731</v>
      </c>
      <c r="AV331" s="127" t="s">
        <v>826</v>
      </c>
      <c r="AW331" s="127" t="s">
        <v>669</v>
      </c>
      <c r="AX331" s="127" t="s">
        <v>888</v>
      </c>
      <c r="AY331" s="127" t="s">
        <v>606</v>
      </c>
      <c r="AZ331" s="128" t="s">
        <v>951</v>
      </c>
      <c r="BA331" s="127" t="s">
        <v>542</v>
      </c>
      <c r="BB331" s="127" t="s">
        <v>243</v>
      </c>
      <c r="BC331" s="127" t="s">
        <v>275</v>
      </c>
      <c r="BD331" s="127" t="s">
        <v>180</v>
      </c>
      <c r="BE331" s="127" t="s">
        <v>338</v>
      </c>
      <c r="BF331" s="127" t="s">
        <v>120</v>
      </c>
      <c r="BG331" s="128" t="s">
        <v>401</v>
      </c>
      <c r="BH331" s="127" t="s">
        <v>57</v>
      </c>
      <c r="BI331" s="127" t="s">
        <v>465</v>
      </c>
      <c r="BJ331" s="127" t="s">
        <v>755</v>
      </c>
      <c r="BK331" s="127" t="s">
        <v>786</v>
      </c>
      <c r="BL331" s="127" t="s">
        <v>693</v>
      </c>
      <c r="BM331" s="127" t="s">
        <v>850</v>
      </c>
      <c r="BN331" s="128" t="s">
        <v>1116</v>
      </c>
      <c r="BO331" s="127" t="s">
        <v>912</v>
      </c>
      <c r="BP331" s="127" t="s">
        <v>566</v>
      </c>
      <c r="BQ331" s="129" t="s">
        <v>973</v>
      </c>
      <c r="BS331" s="42"/>
      <c r="BT331" s="50" t="s">
        <v>82</v>
      </c>
      <c r="BU331" s="51" t="s">
        <v>1014</v>
      </c>
      <c r="BV331" s="52">
        <f>K3+(322*K5)</f>
        <v>323</v>
      </c>
      <c r="BW331" s="42"/>
    </row>
    <row r="332" spans="1:75" x14ac:dyDescent="0.2">
      <c r="A332" s="1">
        <v>30</v>
      </c>
      <c r="B332" s="7">
        <v>994</v>
      </c>
      <c r="C332" s="8">
        <v>625</v>
      </c>
      <c r="D332" s="8">
        <v>67</v>
      </c>
      <c r="E332" s="8">
        <v>468</v>
      </c>
      <c r="F332" s="8">
        <v>256</v>
      </c>
      <c r="G332" s="8">
        <v>367</v>
      </c>
      <c r="H332" s="8">
        <v>861</v>
      </c>
      <c r="I332" s="8">
        <v>718</v>
      </c>
      <c r="J332" s="8">
        <v>604</v>
      </c>
      <c r="K332" s="8">
        <v>971</v>
      </c>
      <c r="L332" s="8">
        <v>505</v>
      </c>
      <c r="M332" s="8">
        <v>106</v>
      </c>
      <c r="N332" s="8">
        <v>326</v>
      </c>
      <c r="O332" s="8">
        <v>213</v>
      </c>
      <c r="P332" s="8">
        <v>743</v>
      </c>
      <c r="Q332" s="8">
        <v>888</v>
      </c>
      <c r="R332" s="8">
        <v>136</v>
      </c>
      <c r="S332" s="8">
        <v>279</v>
      </c>
      <c r="T332" s="8">
        <v>805</v>
      </c>
      <c r="U332" s="8">
        <v>694</v>
      </c>
      <c r="V332" s="8">
        <v>922</v>
      </c>
      <c r="W332" s="8">
        <v>521</v>
      </c>
      <c r="X332" s="8">
        <v>59</v>
      </c>
      <c r="Y332" s="8">
        <v>428</v>
      </c>
      <c r="Z332" s="8">
        <v>318</v>
      </c>
      <c r="AA332" s="8">
        <v>173</v>
      </c>
      <c r="AB332" s="8">
        <v>671</v>
      </c>
      <c r="AC332" s="8">
        <v>784</v>
      </c>
      <c r="AD332" s="8">
        <v>548</v>
      </c>
      <c r="AE332" s="97">
        <v>947</v>
      </c>
      <c r="AF332" s="22">
        <v>385</v>
      </c>
      <c r="AG332" s="9">
        <v>18</v>
      </c>
      <c r="AH332" s="5">
        <f t="shared" si="140"/>
        <v>16400</v>
      </c>
      <c r="AI332" s="5">
        <f t="shared" si="141"/>
        <v>11201200</v>
      </c>
      <c r="AL332" s="130" t="s">
        <v>284</v>
      </c>
      <c r="AM332" s="127" t="s">
        <v>252</v>
      </c>
      <c r="AN332" s="127" t="s">
        <v>347</v>
      </c>
      <c r="AO332" s="127" t="s">
        <v>189</v>
      </c>
      <c r="AP332" s="127" t="s">
        <v>410</v>
      </c>
      <c r="AQ332" s="127" t="s">
        <v>128</v>
      </c>
      <c r="AR332" s="128" t="s">
        <v>474</v>
      </c>
      <c r="AS332" s="127" t="s">
        <v>66</v>
      </c>
      <c r="AT332" s="127" t="s">
        <v>777</v>
      </c>
      <c r="AU332" s="128" t="s">
        <v>746</v>
      </c>
      <c r="AV332" s="127" t="s">
        <v>841</v>
      </c>
      <c r="AW332" s="127" t="s">
        <v>684</v>
      </c>
      <c r="AX332" s="127" t="s">
        <v>903</v>
      </c>
      <c r="AY332" s="127" t="s">
        <v>620</v>
      </c>
      <c r="AZ332" s="127" t="s">
        <v>964</v>
      </c>
      <c r="BA332" s="128" t="s">
        <v>557</v>
      </c>
      <c r="BB332" s="127" t="s">
        <v>228</v>
      </c>
      <c r="BC332" s="127" t="s">
        <v>260</v>
      </c>
      <c r="BD332" s="127" t="s">
        <v>166</v>
      </c>
      <c r="BE332" s="127" t="s">
        <v>323</v>
      </c>
      <c r="BF332" s="128" t="s">
        <v>1142</v>
      </c>
      <c r="BG332" s="127" t="s">
        <v>386</v>
      </c>
      <c r="BH332" s="127" t="s">
        <v>42</v>
      </c>
      <c r="BI332" s="127" t="s">
        <v>450</v>
      </c>
      <c r="BJ332" s="127" t="s">
        <v>754</v>
      </c>
      <c r="BK332" s="127" t="s">
        <v>785</v>
      </c>
      <c r="BL332" s="127" t="s">
        <v>692</v>
      </c>
      <c r="BM332" s="127" t="s">
        <v>849</v>
      </c>
      <c r="BN332" s="127" t="s">
        <v>628</v>
      </c>
      <c r="BO332" s="128" t="s">
        <v>911</v>
      </c>
      <c r="BP332" s="127" t="s">
        <v>565</v>
      </c>
      <c r="BQ332" s="129" t="s">
        <v>972</v>
      </c>
      <c r="BS332" s="42"/>
      <c r="BT332" s="50" t="s">
        <v>148</v>
      </c>
      <c r="BU332" s="51" t="s">
        <v>1014</v>
      </c>
      <c r="BV332" s="52">
        <f>K3+(323*K5)</f>
        <v>324</v>
      </c>
      <c r="BW332" s="42"/>
    </row>
    <row r="333" spans="1:75" x14ac:dyDescent="0.2">
      <c r="A333" s="1">
        <v>31</v>
      </c>
      <c r="B333" s="7">
        <v>446</v>
      </c>
      <c r="C333" s="8">
        <v>45</v>
      </c>
      <c r="D333" s="8">
        <v>543</v>
      </c>
      <c r="E333" s="8">
        <v>912</v>
      </c>
      <c r="F333" s="8">
        <v>676</v>
      </c>
      <c r="G333" s="8">
        <v>819</v>
      </c>
      <c r="H333" s="8">
        <v>257</v>
      </c>
      <c r="I333" s="8">
        <v>146</v>
      </c>
      <c r="J333" s="8">
        <v>8</v>
      </c>
      <c r="K333" s="8">
        <v>407</v>
      </c>
      <c r="L333" s="8">
        <v>933</v>
      </c>
      <c r="M333" s="8">
        <v>566</v>
      </c>
      <c r="N333" s="8">
        <v>794</v>
      </c>
      <c r="O333" s="8">
        <v>649</v>
      </c>
      <c r="P333" s="8">
        <v>187</v>
      </c>
      <c r="Q333" s="8">
        <v>300</v>
      </c>
      <c r="R333" s="8">
        <v>732</v>
      </c>
      <c r="S333" s="8">
        <v>843</v>
      </c>
      <c r="T333" s="8">
        <v>377</v>
      </c>
      <c r="U333" s="8">
        <v>234</v>
      </c>
      <c r="V333" s="8">
        <v>454</v>
      </c>
      <c r="W333" s="8">
        <v>85</v>
      </c>
      <c r="X333" s="8">
        <v>615</v>
      </c>
      <c r="Y333" s="8">
        <v>1016</v>
      </c>
      <c r="Z333" s="8">
        <v>866</v>
      </c>
      <c r="AA333" s="8">
        <v>753</v>
      </c>
      <c r="AB333" s="8">
        <v>195</v>
      </c>
      <c r="AC333" s="8">
        <v>340</v>
      </c>
      <c r="AD333" s="8">
        <v>128</v>
      </c>
      <c r="AE333" s="22">
        <v>495</v>
      </c>
      <c r="AF333" s="97">
        <v>989</v>
      </c>
      <c r="AG333" s="9">
        <v>590</v>
      </c>
      <c r="AH333" s="5">
        <f t="shared" si="140"/>
        <v>16400</v>
      </c>
      <c r="AI333" s="5">
        <f t="shared" si="141"/>
        <v>11201200</v>
      </c>
      <c r="AJ333" s="2">
        <f t="shared" si="139"/>
        <v>8606720000</v>
      </c>
      <c r="AL333" s="126" t="s">
        <v>281</v>
      </c>
      <c r="AM333" s="127" t="s">
        <v>249</v>
      </c>
      <c r="AN333" s="127" t="s">
        <v>344</v>
      </c>
      <c r="AO333" s="128" t="s">
        <v>1115</v>
      </c>
      <c r="AP333" s="127" t="s">
        <v>407</v>
      </c>
      <c r="AQ333" s="127" t="s">
        <v>125</v>
      </c>
      <c r="AR333" s="127" t="s">
        <v>471</v>
      </c>
      <c r="AS333" s="127" t="s">
        <v>63</v>
      </c>
      <c r="AT333" s="127" t="s">
        <v>765</v>
      </c>
      <c r="AU333" s="127" t="s">
        <v>733</v>
      </c>
      <c r="AV333" s="128" t="s">
        <v>828</v>
      </c>
      <c r="AW333" s="127" t="s">
        <v>671</v>
      </c>
      <c r="AX333" s="127" t="s">
        <v>890</v>
      </c>
      <c r="AY333" s="127" t="s">
        <v>608</v>
      </c>
      <c r="AZ333" s="127" t="s">
        <v>953</v>
      </c>
      <c r="BA333" s="127" t="s">
        <v>544</v>
      </c>
      <c r="BB333" s="127" t="s">
        <v>241</v>
      </c>
      <c r="BC333" s="128" t="s">
        <v>273</v>
      </c>
      <c r="BD333" s="127" t="s">
        <v>178</v>
      </c>
      <c r="BE333" s="127" t="s">
        <v>492</v>
      </c>
      <c r="BF333" s="127" t="s">
        <v>118</v>
      </c>
      <c r="BG333" s="127" t="s">
        <v>399</v>
      </c>
      <c r="BH333" s="127" t="s">
        <v>55</v>
      </c>
      <c r="BI333" s="128" t="s">
        <v>463</v>
      </c>
      <c r="BJ333" s="128" t="s">
        <v>757</v>
      </c>
      <c r="BK333" s="127" t="s">
        <v>788</v>
      </c>
      <c r="BL333" s="127" t="s">
        <v>695</v>
      </c>
      <c r="BM333" s="127" t="s">
        <v>852</v>
      </c>
      <c r="BN333" s="127" t="s">
        <v>631</v>
      </c>
      <c r="BO333" s="127" t="s">
        <v>914</v>
      </c>
      <c r="BP333" s="128" t="s">
        <v>568</v>
      </c>
      <c r="BQ333" s="129" t="s">
        <v>975</v>
      </c>
      <c r="BS333" s="42"/>
      <c r="BT333" s="50" t="s">
        <v>836</v>
      </c>
      <c r="BU333" s="51" t="s">
        <v>1014</v>
      </c>
      <c r="BV333" s="52">
        <f>K3+(324*K5)</f>
        <v>325</v>
      </c>
      <c r="BW333" s="42"/>
    </row>
    <row r="334" spans="1:75" ht="13.5" thickBot="1" x14ac:dyDescent="0.25">
      <c r="A334" s="1">
        <v>32</v>
      </c>
      <c r="B334" s="81">
        <v>25</v>
      </c>
      <c r="C334" s="10">
        <v>394</v>
      </c>
      <c r="D334" s="10">
        <v>956</v>
      </c>
      <c r="E334" s="10">
        <v>555</v>
      </c>
      <c r="F334" s="10">
        <v>775</v>
      </c>
      <c r="G334" s="10">
        <v>664</v>
      </c>
      <c r="H334" s="10">
        <v>166</v>
      </c>
      <c r="I334" s="10">
        <v>309</v>
      </c>
      <c r="J334" s="10">
        <v>419</v>
      </c>
      <c r="K334" s="10">
        <v>52</v>
      </c>
      <c r="L334" s="10">
        <v>514</v>
      </c>
      <c r="M334" s="10">
        <v>913</v>
      </c>
      <c r="N334" s="10">
        <v>701</v>
      </c>
      <c r="O334" s="10">
        <v>814</v>
      </c>
      <c r="P334" s="10">
        <v>288</v>
      </c>
      <c r="Q334" s="10">
        <v>143</v>
      </c>
      <c r="R334" s="10">
        <v>895</v>
      </c>
      <c r="S334" s="10">
        <v>752</v>
      </c>
      <c r="T334" s="10">
        <v>222</v>
      </c>
      <c r="U334" s="10">
        <v>333</v>
      </c>
      <c r="V334" s="10">
        <v>97</v>
      </c>
      <c r="W334" s="10">
        <v>498</v>
      </c>
      <c r="X334" s="10">
        <v>964</v>
      </c>
      <c r="Y334" s="10">
        <v>595</v>
      </c>
      <c r="Z334" s="10">
        <v>709</v>
      </c>
      <c r="AA334" s="10">
        <v>854</v>
      </c>
      <c r="AB334" s="10">
        <v>360</v>
      </c>
      <c r="AC334" s="10">
        <v>247</v>
      </c>
      <c r="AD334" s="21">
        <v>475</v>
      </c>
      <c r="AE334" s="10">
        <v>76</v>
      </c>
      <c r="AF334" s="10">
        <v>634</v>
      </c>
      <c r="AG334" s="120">
        <v>1001</v>
      </c>
      <c r="AH334" s="5">
        <f t="shared" si="140"/>
        <v>16400</v>
      </c>
      <c r="AI334" s="5">
        <f t="shared" si="141"/>
        <v>11201200</v>
      </c>
      <c r="AJ334" s="2">
        <f t="shared" si="139"/>
        <v>8606720000</v>
      </c>
      <c r="AL334" s="132" t="s">
        <v>286</v>
      </c>
      <c r="AM334" s="133" t="s">
        <v>254</v>
      </c>
      <c r="AN334" s="134" t="s">
        <v>349</v>
      </c>
      <c r="AO334" s="133" t="s">
        <v>191</v>
      </c>
      <c r="AP334" s="133" t="s">
        <v>412</v>
      </c>
      <c r="AQ334" s="133" t="s">
        <v>130</v>
      </c>
      <c r="AR334" s="133" t="s">
        <v>475</v>
      </c>
      <c r="AS334" s="133" t="s">
        <v>68</v>
      </c>
      <c r="AT334" s="133" t="s">
        <v>775</v>
      </c>
      <c r="AU334" s="133" t="s">
        <v>744</v>
      </c>
      <c r="AV334" s="133" t="s">
        <v>839</v>
      </c>
      <c r="AW334" s="134" t="s">
        <v>1123</v>
      </c>
      <c r="AX334" s="133" t="s">
        <v>901</v>
      </c>
      <c r="AY334" s="133" t="s">
        <v>618</v>
      </c>
      <c r="AZ334" s="133" t="s">
        <v>962</v>
      </c>
      <c r="BA334" s="133" t="s">
        <v>555</v>
      </c>
      <c r="BB334" s="134" t="s">
        <v>230</v>
      </c>
      <c r="BC334" s="133" t="s">
        <v>262</v>
      </c>
      <c r="BD334" s="133" t="s">
        <v>168</v>
      </c>
      <c r="BE334" s="133" t="s">
        <v>325</v>
      </c>
      <c r="BF334" s="133" t="s">
        <v>431</v>
      </c>
      <c r="BG334" s="133" t="s">
        <v>388</v>
      </c>
      <c r="BH334" s="134" t="s">
        <v>44</v>
      </c>
      <c r="BI334" s="133" t="s">
        <v>452</v>
      </c>
      <c r="BJ334" s="133" t="s">
        <v>752</v>
      </c>
      <c r="BK334" s="134" t="s">
        <v>783</v>
      </c>
      <c r="BL334" s="133" t="s">
        <v>690</v>
      </c>
      <c r="BM334" s="133" t="s">
        <v>847</v>
      </c>
      <c r="BN334" s="133" t="s">
        <v>626</v>
      </c>
      <c r="BO334" s="133" t="s">
        <v>909</v>
      </c>
      <c r="BP334" s="133" t="s">
        <v>563</v>
      </c>
      <c r="BQ334" s="135" t="s">
        <v>970</v>
      </c>
      <c r="BS334" s="42"/>
      <c r="BT334" s="50" t="s">
        <v>903</v>
      </c>
      <c r="BU334" s="51" t="s">
        <v>1014</v>
      </c>
      <c r="BV334" s="52">
        <f>K3+(325*K5)</f>
        <v>326</v>
      </c>
      <c r="BW334" s="42"/>
    </row>
    <row r="335" spans="1:75" x14ac:dyDescent="0.2">
      <c r="A335" s="3" t="s">
        <v>0</v>
      </c>
      <c r="B335" s="5">
        <f>SUM(B303:B334)</f>
        <v>16400</v>
      </c>
      <c r="C335" s="5">
        <f t="shared" ref="C335" si="142">SUM(C303:C334)</f>
        <v>16400</v>
      </c>
      <c r="D335" s="5">
        <f t="shared" ref="D335" si="143">SUM(D303:D334)</f>
        <v>16400</v>
      </c>
      <c r="E335" s="5">
        <f t="shared" ref="E335" si="144">SUM(E303:E334)</f>
        <v>16400</v>
      </c>
      <c r="F335" s="5">
        <f t="shared" ref="F335" si="145">SUM(F303:F334)</f>
        <v>16400</v>
      </c>
      <c r="G335" s="5">
        <f t="shared" ref="G335" si="146">SUM(G303:G334)</f>
        <v>16400</v>
      </c>
      <c r="H335" s="5">
        <f t="shared" ref="H335" si="147">SUM(H303:H334)</f>
        <v>16400</v>
      </c>
      <c r="I335" s="5">
        <f t="shared" ref="I335" si="148">SUM(I303:I334)</f>
        <v>16400</v>
      </c>
      <c r="J335" s="5">
        <f t="shared" ref="J335" si="149">SUM(J303:J334)</f>
        <v>16400</v>
      </c>
      <c r="K335" s="5">
        <f t="shared" ref="K335" si="150">SUM(K303:K334)</f>
        <v>16400</v>
      </c>
      <c r="L335" s="5">
        <f t="shared" ref="L335" si="151">SUM(L303:L334)</f>
        <v>16400</v>
      </c>
      <c r="M335" s="5">
        <f t="shared" ref="M335" si="152">SUM(M303:M334)</f>
        <v>16400</v>
      </c>
      <c r="N335" s="5">
        <f t="shared" ref="N335" si="153">SUM(N303:N334)</f>
        <v>16400</v>
      </c>
      <c r="O335" s="5">
        <f t="shared" ref="O335" si="154">SUM(O303:O334)</f>
        <v>16400</v>
      </c>
      <c r="P335" s="5">
        <f t="shared" ref="P335" si="155">SUM(P303:P334)</f>
        <v>16400</v>
      </c>
      <c r="Q335" s="5">
        <f t="shared" ref="Q335" si="156">SUM(Q303:Q334)</f>
        <v>16400</v>
      </c>
      <c r="R335" s="5">
        <f t="shared" ref="R335" si="157">SUM(R303:R334)</f>
        <v>16400</v>
      </c>
      <c r="S335" s="5">
        <f t="shared" ref="S335" si="158">SUM(S303:S334)</f>
        <v>16400</v>
      </c>
      <c r="T335" s="5">
        <f t="shared" ref="T335" si="159">SUM(T303:T334)</f>
        <v>16400</v>
      </c>
      <c r="U335" s="5">
        <f t="shared" ref="U335" si="160">SUM(U303:U334)</f>
        <v>16400</v>
      </c>
      <c r="V335" s="5">
        <f t="shared" ref="V335" si="161">SUM(V303:V334)</f>
        <v>16400</v>
      </c>
      <c r="W335" s="5">
        <f t="shared" ref="W335" si="162">SUM(W303:W334)</f>
        <v>16400</v>
      </c>
      <c r="X335" s="5">
        <f t="shared" ref="X335" si="163">SUM(X303:X334)</f>
        <v>16400</v>
      </c>
      <c r="Y335" s="5">
        <f t="shared" ref="Y335" si="164">SUM(Y303:Y334)</f>
        <v>16400</v>
      </c>
      <c r="Z335" s="5">
        <f t="shared" ref="Z335" si="165">SUM(Z303:Z334)</f>
        <v>16400</v>
      </c>
      <c r="AA335" s="5">
        <f t="shared" ref="AA335" si="166">SUM(AA303:AA334)</f>
        <v>16400</v>
      </c>
      <c r="AB335" s="5">
        <f t="shared" ref="AB335" si="167">SUM(AB303:AB334)</f>
        <v>16400</v>
      </c>
      <c r="AC335" s="5">
        <f t="shared" ref="AC335" si="168">SUM(AC303:AC334)</f>
        <v>16400</v>
      </c>
      <c r="AD335" s="5">
        <f t="shared" ref="AD335" si="169">SUM(AD303:AD334)</f>
        <v>16400</v>
      </c>
      <c r="AE335" s="5">
        <f t="shared" ref="AE335" si="170">SUM(AE303:AE334)</f>
        <v>16400</v>
      </c>
      <c r="AF335" s="5">
        <f t="shared" ref="AF335" si="171">SUM(AF303:AF334)</f>
        <v>16400</v>
      </c>
      <c r="AG335" s="5">
        <f t="shared" ref="AG335" si="172">SUM(AG303:AG334)</f>
        <v>16400</v>
      </c>
      <c r="AH335" s="5"/>
      <c r="AI335" s="5"/>
      <c r="BS335" s="42"/>
      <c r="BT335" s="50" t="s">
        <v>562</v>
      </c>
      <c r="BU335" s="51" t="s">
        <v>1014</v>
      </c>
      <c r="BV335" s="52">
        <f>K3+(326*K5)</f>
        <v>327</v>
      </c>
      <c r="BW335" s="42"/>
    </row>
    <row r="336" spans="1:75" x14ac:dyDescent="0.2">
      <c r="A336" s="3" t="s">
        <v>1</v>
      </c>
      <c r="B336" s="5">
        <f>SUMSQ(B303:B334)</f>
        <v>11201200</v>
      </c>
      <c r="C336" s="5">
        <f t="shared" ref="C336:AG336" si="173">SUMSQ(C303:C334)</f>
        <v>11201200</v>
      </c>
      <c r="D336" s="5">
        <f t="shared" si="173"/>
        <v>11201200</v>
      </c>
      <c r="E336" s="5">
        <f t="shared" si="173"/>
        <v>11201200</v>
      </c>
      <c r="F336" s="5">
        <f t="shared" si="173"/>
        <v>11201200</v>
      </c>
      <c r="G336" s="5">
        <f t="shared" si="173"/>
        <v>11201200</v>
      </c>
      <c r="H336" s="5">
        <f t="shared" si="173"/>
        <v>11201200</v>
      </c>
      <c r="I336" s="5">
        <f t="shared" si="173"/>
        <v>11201200</v>
      </c>
      <c r="J336" s="5">
        <f t="shared" si="173"/>
        <v>11201200</v>
      </c>
      <c r="K336" s="5">
        <f t="shared" si="173"/>
        <v>11201200</v>
      </c>
      <c r="L336" s="5">
        <f t="shared" si="173"/>
        <v>11201200</v>
      </c>
      <c r="M336" s="5">
        <f t="shared" si="173"/>
        <v>11201200</v>
      </c>
      <c r="N336" s="5">
        <f t="shared" si="173"/>
        <v>11201200</v>
      </c>
      <c r="O336" s="5">
        <f t="shared" si="173"/>
        <v>11201200</v>
      </c>
      <c r="P336" s="5">
        <f t="shared" si="173"/>
        <v>11201200</v>
      </c>
      <c r="Q336" s="5">
        <f t="shared" si="173"/>
        <v>11201200</v>
      </c>
      <c r="R336" s="5">
        <f t="shared" si="173"/>
        <v>11201200</v>
      </c>
      <c r="S336" s="5">
        <f t="shared" si="173"/>
        <v>11201200</v>
      </c>
      <c r="T336" s="5">
        <f t="shared" si="173"/>
        <v>11201200</v>
      </c>
      <c r="U336" s="5">
        <f t="shared" si="173"/>
        <v>11201200</v>
      </c>
      <c r="V336" s="5">
        <f t="shared" si="173"/>
        <v>11201200</v>
      </c>
      <c r="W336" s="5">
        <f t="shared" si="173"/>
        <v>11201200</v>
      </c>
      <c r="X336" s="5">
        <f t="shared" si="173"/>
        <v>11201200</v>
      </c>
      <c r="Y336" s="5">
        <f t="shared" si="173"/>
        <v>11201200</v>
      </c>
      <c r="Z336" s="5">
        <f t="shared" si="173"/>
        <v>11201200</v>
      </c>
      <c r="AA336" s="5">
        <f t="shared" si="173"/>
        <v>11201200</v>
      </c>
      <c r="AB336" s="5">
        <f t="shared" si="173"/>
        <v>11201200</v>
      </c>
      <c r="AC336" s="5">
        <f t="shared" si="173"/>
        <v>11201200</v>
      </c>
      <c r="AD336" s="5">
        <f t="shared" si="173"/>
        <v>11201200</v>
      </c>
      <c r="AE336" s="5">
        <f t="shared" si="173"/>
        <v>11201200</v>
      </c>
      <c r="AF336" s="5">
        <f t="shared" si="173"/>
        <v>11201200</v>
      </c>
      <c r="AG336" s="5">
        <f t="shared" si="173"/>
        <v>11201200</v>
      </c>
      <c r="AH336" s="5"/>
      <c r="AI336" s="5"/>
      <c r="BS336" s="42"/>
      <c r="BT336" s="50" t="s">
        <v>748</v>
      </c>
      <c r="BU336" s="51" t="s">
        <v>1014</v>
      </c>
      <c r="BV336" s="52">
        <f>K3+(327*K5)</f>
        <v>328</v>
      </c>
      <c r="BW336" s="42"/>
    </row>
    <row r="337" spans="1:75" x14ac:dyDescent="0.2">
      <c r="A337" s="3"/>
      <c r="L337" s="2" t="s">
        <v>5</v>
      </c>
      <c r="AH337" s="5"/>
      <c r="AI337" s="5"/>
      <c r="AK337" s="79" t="s">
        <v>1148</v>
      </c>
      <c r="AL337" s="137" t="s">
        <v>1098</v>
      </c>
      <c r="AM337" s="137" t="s">
        <v>1159</v>
      </c>
      <c r="AN337" s="137" t="s">
        <v>1160</v>
      </c>
      <c r="AO337" s="137" t="s">
        <v>1161</v>
      </c>
      <c r="AP337" s="137" t="s">
        <v>1102</v>
      </c>
      <c r="AQ337" s="137" t="s">
        <v>1162</v>
      </c>
      <c r="AR337" s="137" t="s">
        <v>1163</v>
      </c>
      <c r="AS337" s="137" t="s">
        <v>1164</v>
      </c>
      <c r="AT337" s="137" t="s">
        <v>1104</v>
      </c>
      <c r="AU337" s="137" t="s">
        <v>1165</v>
      </c>
      <c r="AV337" s="137" t="s">
        <v>1107</v>
      </c>
      <c r="AW337" s="137" t="s">
        <v>1105</v>
      </c>
      <c r="AX337" s="137" t="s">
        <v>1100</v>
      </c>
      <c r="AY337" s="137" t="s">
        <v>1166</v>
      </c>
      <c r="AZ337" s="137" t="s">
        <v>1167</v>
      </c>
      <c r="BA337" s="137" t="s">
        <v>1168</v>
      </c>
      <c r="BB337" s="137" t="s">
        <v>1169</v>
      </c>
      <c r="BC337" s="137" t="s">
        <v>1170</v>
      </c>
      <c r="BD337" s="137" t="s">
        <v>1171</v>
      </c>
      <c r="BE337" s="137" t="s">
        <v>1172</v>
      </c>
      <c r="BF337" s="137" t="s">
        <v>1173</v>
      </c>
      <c r="BG337" s="137" t="s">
        <v>1174</v>
      </c>
      <c r="BH337" s="137" t="s">
        <v>1175</v>
      </c>
      <c r="BI337" s="137" t="s">
        <v>1176</v>
      </c>
      <c r="BJ337" s="137" t="s">
        <v>1177</v>
      </c>
      <c r="BK337" s="137" t="s">
        <v>1178</v>
      </c>
      <c r="BL337" s="128" t="s">
        <v>1101</v>
      </c>
      <c r="BM337" s="128" t="s">
        <v>1099</v>
      </c>
      <c r="BN337" s="138" t="s">
        <v>1117</v>
      </c>
      <c r="BO337" s="121" t="s">
        <v>1106</v>
      </c>
      <c r="BP337" s="121" t="s">
        <v>1108</v>
      </c>
      <c r="BQ337" s="121" t="s">
        <v>1103</v>
      </c>
      <c r="BS337" s="42"/>
      <c r="BT337" s="50" t="s">
        <v>824</v>
      </c>
      <c r="BU337" s="51" t="s">
        <v>1014</v>
      </c>
      <c r="BV337" s="52">
        <f>K3+(328*K5)</f>
        <v>329</v>
      </c>
      <c r="BW337" s="42"/>
    </row>
    <row r="338" spans="1:75" x14ac:dyDescent="0.2">
      <c r="A338" s="3" t="s">
        <v>3</v>
      </c>
      <c r="B338" s="2">
        <f>B303</f>
        <v>24</v>
      </c>
      <c r="C338" s="2">
        <f>C304</f>
        <v>36</v>
      </c>
      <c r="D338" s="2">
        <f>D305</f>
        <v>78</v>
      </c>
      <c r="E338" s="2">
        <f>E306</f>
        <v>122</v>
      </c>
      <c r="F338" s="2">
        <f>F307</f>
        <v>139</v>
      </c>
      <c r="G338" s="2">
        <f>G308</f>
        <v>191</v>
      </c>
      <c r="H338" s="2">
        <f>H309</f>
        <v>209</v>
      </c>
      <c r="I338" s="2">
        <f>I310</f>
        <v>229</v>
      </c>
      <c r="J338" s="2">
        <f>J311</f>
        <v>281</v>
      </c>
      <c r="K338" s="2">
        <f>K312</f>
        <v>301</v>
      </c>
      <c r="L338" s="2">
        <f>L313</f>
        <v>323</v>
      </c>
      <c r="M338" s="2">
        <f>M314</f>
        <v>375</v>
      </c>
      <c r="N338" s="2">
        <f>N315</f>
        <v>390</v>
      </c>
      <c r="O338" s="2">
        <f>O316</f>
        <v>434</v>
      </c>
      <c r="P338" s="2">
        <f>P317</f>
        <v>480</v>
      </c>
      <c r="Q338" s="2">
        <f>Q318</f>
        <v>492</v>
      </c>
      <c r="R338" s="2">
        <f>R319</f>
        <v>533</v>
      </c>
      <c r="S338" s="2">
        <f>S320</f>
        <v>545</v>
      </c>
      <c r="T338" s="2">
        <f>T321</f>
        <v>591</v>
      </c>
      <c r="U338" s="2">
        <f>U322</f>
        <v>635</v>
      </c>
      <c r="V338" s="2">
        <f>V323</f>
        <v>650</v>
      </c>
      <c r="W338" s="2">
        <f>W324</f>
        <v>702</v>
      </c>
      <c r="X338" s="2">
        <f>X325</f>
        <v>724</v>
      </c>
      <c r="Y338" s="2">
        <f>Y326</f>
        <v>744</v>
      </c>
      <c r="Z338" s="2">
        <f>Z327</f>
        <v>796</v>
      </c>
      <c r="AA338" s="2">
        <f>AA328</f>
        <v>816</v>
      </c>
      <c r="AB338" s="2">
        <f>AB329</f>
        <v>834</v>
      </c>
      <c r="AC338" s="2">
        <f>AC330</f>
        <v>886</v>
      </c>
      <c r="AD338" s="2">
        <f>AD331</f>
        <v>903</v>
      </c>
      <c r="AE338" s="2">
        <f>AE332</f>
        <v>947</v>
      </c>
      <c r="AF338" s="2">
        <f>AF333</f>
        <v>989</v>
      </c>
      <c r="AG338" s="2">
        <f>AG334</f>
        <v>1001</v>
      </c>
      <c r="AH338" s="5">
        <f t="shared" ref="AH338:AH341" si="174">SUM(B338:AG338)</f>
        <v>16400</v>
      </c>
      <c r="AI338" s="5">
        <f t="shared" ref="AI338:AI341" si="175">SUMSQ(B338:AG338)</f>
        <v>11201200</v>
      </c>
      <c r="AJ338" s="2">
        <f t="shared" ref="AJ338:AJ341" si="176">B338^3+C338^3+D338^3+E338^3+F338^3+G338^3+H338^3+I338^3+J338^3+K338^3+L338^3+M338^3+N338^3+O338^3+P338^3+Q338^3+R338^3+S338^3+T338^3+U338^3+V338^3+W338^3+X338^3+Y338^3+Z338^3+AA338^3+AB338^3+AC338^3+AD338^3+AE338^3+AF338^3+AG338^3</f>
        <v>8606720000</v>
      </c>
      <c r="AK338" s="79" t="s">
        <v>1149</v>
      </c>
      <c r="AL338" s="137" t="s">
        <v>1098</v>
      </c>
      <c r="AM338" s="137" t="s">
        <v>1159</v>
      </c>
      <c r="AN338" s="137" t="s">
        <v>1160</v>
      </c>
      <c r="AO338" s="137" t="s">
        <v>1161</v>
      </c>
      <c r="AP338" s="137" t="s">
        <v>1102</v>
      </c>
      <c r="AQ338" s="137" t="s">
        <v>1162</v>
      </c>
      <c r="AR338" s="137" t="s">
        <v>1163</v>
      </c>
      <c r="AS338" s="137" t="s">
        <v>1164</v>
      </c>
      <c r="AT338" s="137" t="s">
        <v>1104</v>
      </c>
      <c r="AU338" s="137" t="s">
        <v>1165</v>
      </c>
      <c r="AV338" s="137" t="s">
        <v>1107</v>
      </c>
      <c r="AW338" s="137" t="s">
        <v>1105</v>
      </c>
      <c r="AX338" s="137" t="s">
        <v>1100</v>
      </c>
      <c r="AY338" s="137" t="s">
        <v>1166</v>
      </c>
      <c r="AZ338" s="137" t="s">
        <v>1167</v>
      </c>
      <c r="BA338" s="137" t="s">
        <v>1168</v>
      </c>
      <c r="BB338" s="137" t="s">
        <v>1169</v>
      </c>
      <c r="BC338" s="137" t="s">
        <v>1170</v>
      </c>
      <c r="BD338" s="137" t="s">
        <v>1171</v>
      </c>
      <c r="BE338" s="137" t="s">
        <v>1172</v>
      </c>
      <c r="BF338" s="137" t="s">
        <v>1173</v>
      </c>
      <c r="BG338" s="137" t="s">
        <v>1174</v>
      </c>
      <c r="BH338" s="137" t="s">
        <v>1175</v>
      </c>
      <c r="BI338" s="137" t="s">
        <v>1176</v>
      </c>
      <c r="BJ338" s="137" t="s">
        <v>1177</v>
      </c>
      <c r="BK338" s="137" t="s">
        <v>1178</v>
      </c>
      <c r="BL338" s="128" t="s">
        <v>1101</v>
      </c>
      <c r="BM338" s="128" t="s">
        <v>1099</v>
      </c>
      <c r="BN338" s="138" t="s">
        <v>1117</v>
      </c>
      <c r="BO338" s="121" t="s">
        <v>1106</v>
      </c>
      <c r="BP338" s="121" t="s">
        <v>1108</v>
      </c>
      <c r="BQ338" s="121" t="s">
        <v>1103</v>
      </c>
      <c r="BS338" s="42"/>
      <c r="BT338" s="50" t="s">
        <v>1008</v>
      </c>
      <c r="BU338" s="51" t="s">
        <v>1014</v>
      </c>
      <c r="BV338" s="52">
        <f>K3+(329*K5)</f>
        <v>330</v>
      </c>
      <c r="BW338" s="42"/>
    </row>
    <row r="339" spans="1:75" x14ac:dyDescent="0.2">
      <c r="A339" s="3" t="s">
        <v>4</v>
      </c>
      <c r="B339" s="2">
        <f>B334</f>
        <v>25</v>
      </c>
      <c r="C339" s="2">
        <f>C333</f>
        <v>45</v>
      </c>
      <c r="D339" s="2">
        <f>D332</f>
        <v>67</v>
      </c>
      <c r="E339" s="2">
        <f>E331</f>
        <v>119</v>
      </c>
      <c r="F339" s="2">
        <f>F330</f>
        <v>134</v>
      </c>
      <c r="G339" s="2">
        <f>G329</f>
        <v>178</v>
      </c>
      <c r="H339" s="2">
        <f>H328</f>
        <v>224</v>
      </c>
      <c r="I339" s="2">
        <f>I327</f>
        <v>236</v>
      </c>
      <c r="J339" s="2">
        <f>J326</f>
        <v>280</v>
      </c>
      <c r="K339" s="2">
        <f>K325</f>
        <v>292</v>
      </c>
      <c r="L339" s="2">
        <f>L324</f>
        <v>334</v>
      </c>
      <c r="M339" s="2">
        <f>M323</f>
        <v>378</v>
      </c>
      <c r="N339" s="2">
        <f>N322</f>
        <v>395</v>
      </c>
      <c r="O339" s="2">
        <f>O321</f>
        <v>447</v>
      </c>
      <c r="P339" s="2">
        <f>P320</f>
        <v>465</v>
      </c>
      <c r="Q339" s="2">
        <f>Q319</f>
        <v>485</v>
      </c>
      <c r="R339" s="2">
        <f>R318</f>
        <v>540</v>
      </c>
      <c r="S339" s="2">
        <f>S317</f>
        <v>560</v>
      </c>
      <c r="T339" s="2">
        <f>T316</f>
        <v>578</v>
      </c>
      <c r="U339" s="2">
        <f>U315</f>
        <v>630</v>
      </c>
      <c r="V339" s="2">
        <f>V314</f>
        <v>647</v>
      </c>
      <c r="W339" s="2">
        <f>W313</f>
        <v>691</v>
      </c>
      <c r="X339" s="2">
        <f>X312</f>
        <v>733</v>
      </c>
      <c r="Y339" s="2">
        <f>Y311</f>
        <v>745</v>
      </c>
      <c r="Z339" s="2">
        <f>Z310</f>
        <v>789</v>
      </c>
      <c r="AA339" s="2">
        <f>AA309</f>
        <v>801</v>
      </c>
      <c r="AB339" s="2">
        <f>AB308</f>
        <v>847</v>
      </c>
      <c r="AC339" s="2">
        <f>AC307</f>
        <v>891</v>
      </c>
      <c r="AD339" s="2">
        <f>AD306</f>
        <v>906</v>
      </c>
      <c r="AE339" s="2">
        <f>AE305</f>
        <v>958</v>
      </c>
      <c r="AF339" s="2">
        <f>AF304</f>
        <v>980</v>
      </c>
      <c r="AG339" s="2">
        <f>AG303</f>
        <v>1000</v>
      </c>
      <c r="AH339" s="5">
        <f t="shared" si="174"/>
        <v>16400</v>
      </c>
      <c r="AI339" s="5">
        <f t="shared" si="175"/>
        <v>11201200</v>
      </c>
      <c r="AJ339" s="2">
        <f t="shared" si="176"/>
        <v>8606720000</v>
      </c>
      <c r="AN339" s="91"/>
      <c r="AO339" s="91"/>
      <c r="AP339" s="91"/>
      <c r="BS339" s="42"/>
      <c r="BT339" s="50" t="s">
        <v>574</v>
      </c>
      <c r="BU339" s="51" t="s">
        <v>1014</v>
      </c>
      <c r="BV339" s="52">
        <f>K3+(330*K5)</f>
        <v>331</v>
      </c>
      <c r="BW339" s="42"/>
    </row>
    <row r="340" spans="1:75" x14ac:dyDescent="0.2">
      <c r="A340" s="3" t="s">
        <v>6</v>
      </c>
      <c r="B340" s="2">
        <f>B319</f>
        <v>371</v>
      </c>
      <c r="C340" s="2">
        <f>C320</f>
        <v>327</v>
      </c>
      <c r="D340" s="2">
        <f>D321</f>
        <v>297</v>
      </c>
      <c r="E340" s="2">
        <f>E322</f>
        <v>285</v>
      </c>
      <c r="F340" s="2">
        <f>F323</f>
        <v>496</v>
      </c>
      <c r="G340" s="2">
        <f>G324</f>
        <v>476</v>
      </c>
      <c r="H340" s="2">
        <f>H325</f>
        <v>438</v>
      </c>
      <c r="I340" s="2">
        <f>I326</f>
        <v>386</v>
      </c>
      <c r="J340" s="2">
        <f>J327</f>
        <v>126</v>
      </c>
      <c r="K340" s="2">
        <f>K328</f>
        <v>74</v>
      </c>
      <c r="L340" s="2">
        <f>L329</f>
        <v>40</v>
      </c>
      <c r="M340" s="2">
        <f>M330</f>
        <v>20</v>
      </c>
      <c r="N340" s="2">
        <f>N331</f>
        <v>225</v>
      </c>
      <c r="O340" s="2">
        <f>O332</f>
        <v>213</v>
      </c>
      <c r="P340" s="2">
        <f>P333</f>
        <v>187</v>
      </c>
      <c r="Q340" s="2">
        <f>Q334</f>
        <v>143</v>
      </c>
      <c r="R340" s="2">
        <f>R303</f>
        <v>882</v>
      </c>
      <c r="S340" s="2">
        <f>S304</f>
        <v>838</v>
      </c>
      <c r="T340" s="2">
        <f>T305</f>
        <v>812</v>
      </c>
      <c r="U340" s="2">
        <f>U306</f>
        <v>800</v>
      </c>
      <c r="V340" s="2">
        <f>V307</f>
        <v>1005</v>
      </c>
      <c r="W340" s="2">
        <f>W308</f>
        <v>985</v>
      </c>
      <c r="X340" s="2">
        <f>X309</f>
        <v>951</v>
      </c>
      <c r="Y340" s="2">
        <f>Y310</f>
        <v>899</v>
      </c>
      <c r="Z340" s="2">
        <f>Z311</f>
        <v>639</v>
      </c>
      <c r="AA340" s="2">
        <f>AA312</f>
        <v>587</v>
      </c>
      <c r="AB340" s="2">
        <f>AB313</f>
        <v>549</v>
      </c>
      <c r="AC340" s="2">
        <f>AC314</f>
        <v>529</v>
      </c>
      <c r="AD340" s="2">
        <f>AD315</f>
        <v>740</v>
      </c>
      <c r="AE340" s="2">
        <f>AE316</f>
        <v>728</v>
      </c>
      <c r="AF340" s="2">
        <f>AF317</f>
        <v>698</v>
      </c>
      <c r="AG340" s="2">
        <f>AG318</f>
        <v>654</v>
      </c>
      <c r="AH340" s="5">
        <f t="shared" si="174"/>
        <v>16400</v>
      </c>
      <c r="AI340" s="5">
        <f t="shared" si="175"/>
        <v>11201200</v>
      </c>
      <c r="AJ340" s="2">
        <f t="shared" si="176"/>
        <v>8606720000</v>
      </c>
      <c r="AL340" s="92"/>
      <c r="AM340" s="92"/>
      <c r="AN340" s="92"/>
      <c r="AO340" s="92"/>
      <c r="AP340" s="92"/>
      <c r="AQ340" s="92"/>
      <c r="AR340" s="92"/>
      <c r="AS340" s="92"/>
      <c r="BJ340" s="92"/>
      <c r="BK340" s="92"/>
      <c r="BL340" s="92"/>
      <c r="BM340" s="92"/>
      <c r="BN340" s="92"/>
      <c r="BO340" s="92"/>
      <c r="BP340" s="92"/>
      <c r="BQ340" s="92"/>
      <c r="BS340" s="42"/>
      <c r="BT340" s="50" t="s">
        <v>642</v>
      </c>
      <c r="BU340" s="51" t="s">
        <v>1014</v>
      </c>
      <c r="BV340" s="52">
        <f>K3+(331*K5)</f>
        <v>332</v>
      </c>
      <c r="BW340" s="42"/>
    </row>
    <row r="341" spans="1:75" x14ac:dyDescent="0.2">
      <c r="A341" s="3" t="s">
        <v>7</v>
      </c>
      <c r="B341" s="2">
        <f>B318</f>
        <v>382</v>
      </c>
      <c r="C341" s="2">
        <f>C317</f>
        <v>330</v>
      </c>
      <c r="D341" s="2">
        <f>D316</f>
        <v>296</v>
      </c>
      <c r="E341" s="2">
        <f>E315</f>
        <v>276</v>
      </c>
      <c r="F341" s="2">
        <f>F314</f>
        <v>481</v>
      </c>
      <c r="G341" s="2">
        <f>G313</f>
        <v>469</v>
      </c>
      <c r="H341" s="2">
        <f>H312</f>
        <v>443</v>
      </c>
      <c r="I341" s="2">
        <f>I311</f>
        <v>399</v>
      </c>
      <c r="J341" s="2">
        <f>J310</f>
        <v>115</v>
      </c>
      <c r="K341" s="2">
        <f>K309</f>
        <v>71</v>
      </c>
      <c r="L341" s="2">
        <f>L308</f>
        <v>41</v>
      </c>
      <c r="M341" s="2">
        <f>M307</f>
        <v>29</v>
      </c>
      <c r="N341" s="2">
        <f>N306</f>
        <v>240</v>
      </c>
      <c r="O341" s="2">
        <f>O305</f>
        <v>220</v>
      </c>
      <c r="P341" s="2">
        <f>P304</f>
        <v>182</v>
      </c>
      <c r="Q341" s="2">
        <f>Q303</f>
        <v>130</v>
      </c>
      <c r="R341" s="2">
        <f>R334</f>
        <v>895</v>
      </c>
      <c r="S341" s="2">
        <f>S333</f>
        <v>843</v>
      </c>
      <c r="T341" s="2">
        <f>T332</f>
        <v>805</v>
      </c>
      <c r="U341" s="2">
        <f>U331</f>
        <v>785</v>
      </c>
      <c r="V341" s="2">
        <f>V330</f>
        <v>996</v>
      </c>
      <c r="W341" s="2">
        <f>W329</f>
        <v>984</v>
      </c>
      <c r="X341" s="2">
        <f>X328</f>
        <v>954</v>
      </c>
      <c r="Y341" s="2">
        <f>Y327</f>
        <v>910</v>
      </c>
      <c r="Z341" s="2">
        <f>Z326</f>
        <v>626</v>
      </c>
      <c r="AA341" s="2">
        <f>AA325</f>
        <v>582</v>
      </c>
      <c r="AB341" s="2">
        <f>AB324</f>
        <v>556</v>
      </c>
      <c r="AC341" s="2">
        <f>AC323</f>
        <v>544</v>
      </c>
      <c r="AD341" s="2">
        <f>AD322</f>
        <v>749</v>
      </c>
      <c r="AE341" s="2">
        <f>AE321</f>
        <v>729</v>
      </c>
      <c r="AF341" s="2">
        <f>AF320</f>
        <v>695</v>
      </c>
      <c r="AG341" s="2">
        <f>AG319</f>
        <v>643</v>
      </c>
      <c r="AH341" s="5">
        <f t="shared" si="174"/>
        <v>16400</v>
      </c>
      <c r="AI341" s="5">
        <f t="shared" si="175"/>
        <v>11201200</v>
      </c>
      <c r="AJ341" s="2">
        <f t="shared" si="176"/>
        <v>8606720000</v>
      </c>
      <c r="BJ341" s="92"/>
      <c r="BK341" s="92"/>
      <c r="BL341" s="92"/>
      <c r="BM341" s="92"/>
      <c r="BN341" s="92"/>
      <c r="BO341" s="92"/>
      <c r="BP341" s="92"/>
      <c r="BQ341" s="92"/>
      <c r="BS341" s="42"/>
      <c r="BT341" s="50" t="s">
        <v>325</v>
      </c>
      <c r="BU341" s="51" t="s">
        <v>1014</v>
      </c>
      <c r="BV341" s="52">
        <f>K3+(332*K5)</f>
        <v>333</v>
      </c>
      <c r="BW341" s="42"/>
    </row>
    <row r="342" spans="1:75" x14ac:dyDescent="0.2">
      <c r="A342" s="3"/>
      <c r="BS342" s="42"/>
      <c r="BT342" s="50" t="s">
        <v>393</v>
      </c>
      <c r="BU342" s="51" t="s">
        <v>1014</v>
      </c>
      <c r="BV342" s="52">
        <f>K3+(333*K5)</f>
        <v>334</v>
      </c>
      <c r="BW342" s="42"/>
    </row>
    <row r="343" spans="1:75" x14ac:dyDescent="0.2">
      <c r="A343" s="3"/>
      <c r="BS343" s="42"/>
      <c r="BT343" s="50" t="s">
        <v>70</v>
      </c>
      <c r="BU343" s="51" t="s">
        <v>1014</v>
      </c>
      <c r="BV343" s="52">
        <f>K3+(334*K5)</f>
        <v>335</v>
      </c>
      <c r="BW343" s="42"/>
    </row>
    <row r="344" spans="1:75" x14ac:dyDescent="0.2">
      <c r="A344" s="3"/>
      <c r="BS344" s="42"/>
      <c r="BT344" s="50" t="s">
        <v>253</v>
      </c>
      <c r="BU344" s="51" t="s">
        <v>1014</v>
      </c>
      <c r="BV344" s="52">
        <f>K3+(335*K5)</f>
        <v>336</v>
      </c>
      <c r="BW344" s="42"/>
    </row>
    <row r="345" spans="1:75" x14ac:dyDescent="0.2">
      <c r="BS345" s="42"/>
      <c r="BT345" s="50" t="s">
        <v>732</v>
      </c>
      <c r="BU345" s="51" t="s">
        <v>1014</v>
      </c>
      <c r="BV345" s="52">
        <f>K3+(336*K5)</f>
        <v>337</v>
      </c>
      <c r="BW345" s="42"/>
    </row>
    <row r="346" spans="1:75" x14ac:dyDescent="0.2">
      <c r="BS346" s="42"/>
      <c r="BT346" s="50" t="s">
        <v>546</v>
      </c>
      <c r="BU346" s="51" t="s">
        <v>1014</v>
      </c>
      <c r="BV346" s="52">
        <f>K3+(337*K5)</f>
        <v>338</v>
      </c>
      <c r="BW346" s="42"/>
    </row>
    <row r="347" spans="1:75" x14ac:dyDescent="0.2">
      <c r="BS347" s="42"/>
      <c r="BT347" s="50" t="s">
        <v>919</v>
      </c>
      <c r="BU347" s="51" t="s">
        <v>1014</v>
      </c>
      <c r="BV347" s="52">
        <f>K3+(338*K5)</f>
        <v>339</v>
      </c>
      <c r="BW347" s="42"/>
    </row>
    <row r="348" spans="1:75" x14ac:dyDescent="0.2">
      <c r="BS348" s="42"/>
      <c r="BT348" s="50" t="s">
        <v>852</v>
      </c>
      <c r="BU348" s="51" t="s">
        <v>1014</v>
      </c>
      <c r="BV348" s="52">
        <f>K3+(339*K5)</f>
        <v>340</v>
      </c>
      <c r="BW348" s="42"/>
    </row>
    <row r="349" spans="1:75" x14ac:dyDescent="0.2">
      <c r="BS349" s="42"/>
      <c r="BT349" s="50" t="s">
        <v>163</v>
      </c>
      <c r="BU349" s="51" t="s">
        <v>1014</v>
      </c>
      <c r="BV349" s="52">
        <f>K3+(340*K5)</f>
        <v>341</v>
      </c>
      <c r="BW349" s="42"/>
    </row>
    <row r="350" spans="1:75" x14ac:dyDescent="0.2">
      <c r="BS350" s="42"/>
      <c r="BT350" s="50" t="s">
        <v>98</v>
      </c>
      <c r="BU350" s="51" t="s">
        <v>1014</v>
      </c>
      <c r="BV350" s="52">
        <f>K3+(341*K5)</f>
        <v>342</v>
      </c>
      <c r="BW350" s="42"/>
    </row>
    <row r="351" spans="1:75" x14ac:dyDescent="0.2">
      <c r="BS351" s="42"/>
      <c r="BT351" s="50" t="s">
        <v>483</v>
      </c>
      <c r="BU351" s="51" t="s">
        <v>1014</v>
      </c>
      <c r="BV351" s="52">
        <f>K3+(342*K5)</f>
        <v>343</v>
      </c>
      <c r="BW351" s="42"/>
    </row>
    <row r="352" spans="1:75" x14ac:dyDescent="0.2">
      <c r="B352" s="1"/>
      <c r="D352" s="95"/>
      <c r="BS352" s="42"/>
      <c r="BT352" s="50" t="s">
        <v>297</v>
      </c>
      <c r="BU352" s="51" t="s">
        <v>1014</v>
      </c>
      <c r="BV352" s="52">
        <f>K3+(343*K5)</f>
        <v>344</v>
      </c>
      <c r="BW352" s="42"/>
    </row>
    <row r="353" spans="71:75" x14ac:dyDescent="0.2">
      <c r="BS353" s="42"/>
      <c r="BT353" s="50" t="s">
        <v>237</v>
      </c>
      <c r="BU353" s="51" t="s">
        <v>1014</v>
      </c>
      <c r="BV353" s="52">
        <f>K3+(344*K5)</f>
        <v>345</v>
      </c>
      <c r="BW353" s="42"/>
    </row>
    <row r="354" spans="71:75" x14ac:dyDescent="0.2">
      <c r="BS354" s="42"/>
      <c r="BT354" s="50" t="s">
        <v>54</v>
      </c>
      <c r="BU354" s="51" t="s">
        <v>1014</v>
      </c>
      <c r="BV354" s="52">
        <f>K3+(345*K5)</f>
        <v>346</v>
      </c>
      <c r="BW354" s="42"/>
    </row>
    <row r="355" spans="71:75" x14ac:dyDescent="0.2">
      <c r="BS355" s="42"/>
      <c r="BT355" s="50" t="s">
        <v>409</v>
      </c>
      <c r="BU355" s="51" t="s">
        <v>1014</v>
      </c>
      <c r="BV355" s="52">
        <f>K3+(346*K5)</f>
        <v>347</v>
      </c>
      <c r="BW355" s="42"/>
    </row>
    <row r="356" spans="71:75" x14ac:dyDescent="0.2">
      <c r="BS356" s="42"/>
      <c r="BT356" s="50" t="s">
        <v>341</v>
      </c>
      <c r="BU356" s="51" t="s">
        <v>1014</v>
      </c>
      <c r="BV356" s="52">
        <f>K3+(347*K5)</f>
        <v>348</v>
      </c>
      <c r="BW356" s="42"/>
    </row>
    <row r="357" spans="71:75" x14ac:dyDescent="0.2">
      <c r="BS357" s="42"/>
      <c r="BT357" s="50" t="s">
        <v>658</v>
      </c>
      <c r="BU357" s="51" t="s">
        <v>1014</v>
      </c>
      <c r="BV357" s="52">
        <f>K3+(348*K5)</f>
        <v>349</v>
      </c>
      <c r="BW357" s="42"/>
    </row>
    <row r="358" spans="71:75" x14ac:dyDescent="0.2">
      <c r="BS358" s="42"/>
      <c r="BT358" s="50" t="s">
        <v>590</v>
      </c>
      <c r="BU358" s="51" t="s">
        <v>1014</v>
      </c>
      <c r="BV358" s="52">
        <f>K3+(349*K5)</f>
        <v>350</v>
      </c>
      <c r="BW358" s="42"/>
    </row>
    <row r="359" spans="71:75" x14ac:dyDescent="0.2">
      <c r="BS359" s="42"/>
      <c r="BT359" s="50" t="s">
        <v>992</v>
      </c>
      <c r="BU359" s="51" t="s">
        <v>1014</v>
      </c>
      <c r="BV359" s="52">
        <f>K3+(350*K5)</f>
        <v>351</v>
      </c>
      <c r="BW359" s="42"/>
    </row>
    <row r="360" spans="71:75" x14ac:dyDescent="0.2">
      <c r="BS360" s="42"/>
      <c r="BT360" s="50" t="s">
        <v>808</v>
      </c>
      <c r="BU360" s="51" t="s">
        <v>1014</v>
      </c>
      <c r="BV360" s="52">
        <f>K3+(351*K5)</f>
        <v>352</v>
      </c>
      <c r="BW360" s="42"/>
    </row>
    <row r="361" spans="71:75" x14ac:dyDescent="0.2">
      <c r="BS361" s="42"/>
      <c r="BT361" s="50" t="s">
        <v>372</v>
      </c>
      <c r="BU361" s="51" t="s">
        <v>1014</v>
      </c>
      <c r="BV361" s="52">
        <f>K3+(352*K5)</f>
        <v>353</v>
      </c>
      <c r="BW361" s="42"/>
    </row>
    <row r="362" spans="71:75" x14ac:dyDescent="0.2">
      <c r="BS362" s="42"/>
      <c r="BT362" s="50" t="s">
        <v>441</v>
      </c>
      <c r="BU362" s="51" t="s">
        <v>1014</v>
      </c>
      <c r="BV362" s="52">
        <f>K3+(353*K5)</f>
        <v>354</v>
      </c>
      <c r="BW362" s="42"/>
    </row>
    <row r="363" spans="71:75" x14ac:dyDescent="0.2">
      <c r="BS363" s="42"/>
      <c r="BT363" s="50" t="s">
        <v>22</v>
      </c>
      <c r="BU363" s="51" t="s">
        <v>1014</v>
      </c>
      <c r="BV363" s="52">
        <f>K3+(354*K5)</f>
        <v>355</v>
      </c>
      <c r="BW363" s="42"/>
    </row>
    <row r="364" spans="71:75" x14ac:dyDescent="0.2">
      <c r="BS364" s="42"/>
      <c r="BT364" s="50" t="s">
        <v>206</v>
      </c>
      <c r="BU364" s="51" t="s">
        <v>1014</v>
      </c>
      <c r="BV364" s="52">
        <f>K3+(355*K5)</f>
        <v>356</v>
      </c>
      <c r="BW364" s="42"/>
    </row>
    <row r="365" spans="71:75" x14ac:dyDescent="0.2">
      <c r="BS365" s="42"/>
      <c r="BT365" s="50" t="s">
        <v>776</v>
      </c>
      <c r="BU365" s="51" t="s">
        <v>1014</v>
      </c>
      <c r="BV365" s="52">
        <f>K3+(356*K5)</f>
        <v>357</v>
      </c>
      <c r="BW365" s="42"/>
    </row>
    <row r="366" spans="71:75" x14ac:dyDescent="0.2">
      <c r="BS366" s="42"/>
      <c r="BT366" s="50" t="s">
        <v>960</v>
      </c>
      <c r="BU366" s="51" t="s">
        <v>1014</v>
      </c>
      <c r="BV366" s="52">
        <f>K3+(357*K5)</f>
        <v>358</v>
      </c>
      <c r="BW366" s="42"/>
    </row>
    <row r="367" spans="71:75" x14ac:dyDescent="0.2">
      <c r="BS367" s="42"/>
      <c r="BT367" s="50" t="s">
        <v>621</v>
      </c>
      <c r="BU367" s="51" t="s">
        <v>1014</v>
      </c>
      <c r="BV367" s="52">
        <f>K3+(358*K5)</f>
        <v>359</v>
      </c>
      <c r="BW367" s="42"/>
    </row>
    <row r="368" spans="71:75" x14ac:dyDescent="0.2">
      <c r="BS368" s="42"/>
      <c r="BT368" s="50" t="s">
        <v>690</v>
      </c>
      <c r="BU368" s="51" t="s">
        <v>1014</v>
      </c>
      <c r="BV368" s="52">
        <f>K3+(359*K5)</f>
        <v>360</v>
      </c>
      <c r="BW368" s="42"/>
    </row>
    <row r="369" spans="71:75" x14ac:dyDescent="0.2">
      <c r="BS369" s="42"/>
      <c r="BT369" s="50" t="s">
        <v>882</v>
      </c>
      <c r="BU369" s="51" t="s">
        <v>1014</v>
      </c>
      <c r="BV369" s="52">
        <f>K3+(360*K5)</f>
        <v>361</v>
      </c>
      <c r="BW369" s="42"/>
    </row>
    <row r="370" spans="71:75" x14ac:dyDescent="0.2">
      <c r="BS370" s="42"/>
      <c r="BT370" s="50" t="s">
        <v>950</v>
      </c>
      <c r="BU370" s="51" t="s">
        <v>1014</v>
      </c>
      <c r="BV370" s="52">
        <f>K3+(361*K5)</f>
        <v>362</v>
      </c>
      <c r="BW370" s="42"/>
    </row>
    <row r="371" spans="71:75" x14ac:dyDescent="0.2">
      <c r="BS371" s="42"/>
      <c r="BT371" s="50" t="s">
        <v>516</v>
      </c>
      <c r="BU371" s="51" t="s">
        <v>1014</v>
      </c>
      <c r="BV371" s="52">
        <f>K3+(362*K5)</f>
        <v>363</v>
      </c>
      <c r="BW371" s="42"/>
    </row>
    <row r="372" spans="71:75" x14ac:dyDescent="0.2">
      <c r="BS372" s="42"/>
      <c r="BT372" s="50" t="s">
        <v>702</v>
      </c>
      <c r="BU372" s="51" t="s">
        <v>1014</v>
      </c>
      <c r="BV372" s="52">
        <f>K3+(363*K5)</f>
        <v>364</v>
      </c>
      <c r="BW372" s="42"/>
    </row>
    <row r="373" spans="71:75" x14ac:dyDescent="0.2">
      <c r="BS373" s="42"/>
      <c r="BT373" s="50" t="s">
        <v>266</v>
      </c>
      <c r="BU373" s="51" t="s">
        <v>1014</v>
      </c>
      <c r="BV373" s="52">
        <f>K3+(364*K5)</f>
        <v>365</v>
      </c>
      <c r="BW373" s="42"/>
    </row>
    <row r="374" spans="71:75" x14ac:dyDescent="0.2">
      <c r="BS374" s="42"/>
      <c r="BT374" s="50" t="s">
        <v>453</v>
      </c>
      <c r="BU374" s="51" t="s">
        <v>1014</v>
      </c>
      <c r="BV374" s="52">
        <f>K3+(365*K5)</f>
        <v>366</v>
      </c>
      <c r="BW374" s="42"/>
    </row>
    <row r="375" spans="71:75" x14ac:dyDescent="0.2">
      <c r="BS375" s="42"/>
      <c r="BT375" s="50" t="s">
        <v>128</v>
      </c>
      <c r="BU375" s="51" t="s">
        <v>1014</v>
      </c>
      <c r="BV375" s="52">
        <f>K3+(366*K5)</f>
        <v>367</v>
      </c>
      <c r="BW375" s="42"/>
    </row>
    <row r="376" spans="71:75" x14ac:dyDescent="0.2">
      <c r="BS376" s="42"/>
      <c r="BT376" s="50" t="s">
        <v>194</v>
      </c>
      <c r="BU376" s="51" t="s">
        <v>1014</v>
      </c>
      <c r="BV376" s="52">
        <f>K3+(367*K5)</f>
        <v>368</v>
      </c>
      <c r="BW376" s="42"/>
    </row>
    <row r="377" spans="71:75" x14ac:dyDescent="0.2">
      <c r="BS377" s="42"/>
      <c r="BT377" s="50" t="s">
        <v>674</v>
      </c>
      <c r="BU377" s="51" t="s">
        <v>1014</v>
      </c>
      <c r="BV377" s="52">
        <f>K3+(368*K5)</f>
        <v>369</v>
      </c>
      <c r="BW377" s="42"/>
    </row>
    <row r="378" spans="71:75" x14ac:dyDescent="0.2">
      <c r="BS378" s="42"/>
      <c r="BT378" s="50" t="s">
        <v>606</v>
      </c>
      <c r="BU378" s="51" t="s">
        <v>1014</v>
      </c>
      <c r="BV378" s="52">
        <f>K3+(369*K5)</f>
        <v>370</v>
      </c>
      <c r="BW378" s="42"/>
    </row>
    <row r="379" spans="71:75" x14ac:dyDescent="0.2">
      <c r="BS379" s="42"/>
      <c r="BT379" s="50" t="s">
        <v>976</v>
      </c>
      <c r="BU379" s="51" t="s">
        <v>1014</v>
      </c>
      <c r="BV379" s="52">
        <f>K3+(370*K5)</f>
        <v>371</v>
      </c>
      <c r="BW379" s="42"/>
    </row>
    <row r="380" spans="71:75" x14ac:dyDescent="0.2">
      <c r="BS380" s="42"/>
      <c r="BT380" s="50" t="s">
        <v>792</v>
      </c>
      <c r="BU380" s="51" t="s">
        <v>1014</v>
      </c>
      <c r="BV380" s="52">
        <f>K3+(371*K5)</f>
        <v>372</v>
      </c>
      <c r="BW380" s="42"/>
    </row>
    <row r="381" spans="71:75" x14ac:dyDescent="0.2">
      <c r="BS381" s="42"/>
      <c r="BT381" s="50" t="s">
        <v>221</v>
      </c>
      <c r="BU381" s="51" t="s">
        <v>1014</v>
      </c>
      <c r="BV381" s="52">
        <f>K3+(372*K5)</f>
        <v>373</v>
      </c>
      <c r="BW381" s="42"/>
    </row>
    <row r="382" spans="71:75" x14ac:dyDescent="0.2">
      <c r="BS382" s="42"/>
      <c r="BT382" s="50" t="s">
        <v>38</v>
      </c>
      <c r="BU382" s="51" t="s">
        <v>1014</v>
      </c>
      <c r="BV382" s="52">
        <f>K3+(373*K5)</f>
        <v>374</v>
      </c>
      <c r="BW382" s="42"/>
    </row>
    <row r="383" spans="71:75" x14ac:dyDescent="0.2">
      <c r="BS383" s="42"/>
      <c r="BT383" s="50" t="s">
        <v>425</v>
      </c>
      <c r="BU383" s="51" t="s">
        <v>1014</v>
      </c>
      <c r="BV383" s="52">
        <f>K3+(374*K5)</f>
        <v>375</v>
      </c>
      <c r="BW383" s="42"/>
    </row>
    <row r="384" spans="71:75" x14ac:dyDescent="0.2">
      <c r="BS384" s="42"/>
      <c r="BT384" s="50" t="s">
        <v>357</v>
      </c>
      <c r="BU384" s="51" t="s">
        <v>1014</v>
      </c>
      <c r="BV384" s="52">
        <f>K3+(375*K5)</f>
        <v>376</v>
      </c>
      <c r="BW384" s="42"/>
    </row>
    <row r="385" spans="1:75" x14ac:dyDescent="0.2">
      <c r="A385" s="3"/>
      <c r="BS385" s="42"/>
      <c r="BT385" s="50" t="s">
        <v>178</v>
      </c>
      <c r="BU385" s="51" t="s">
        <v>1014</v>
      </c>
      <c r="BV385" s="52">
        <f>K3+(376*K5)</f>
        <v>377</v>
      </c>
      <c r="BW385" s="42"/>
    </row>
    <row r="386" spans="1:75" x14ac:dyDescent="0.2">
      <c r="A386" s="3"/>
      <c r="BS386" s="42"/>
      <c r="BT386" s="50" t="s">
        <v>113</v>
      </c>
      <c r="BU386" s="51" t="s">
        <v>1014</v>
      </c>
      <c r="BV386" s="52">
        <f>K3+(377*K5)</f>
        <v>378</v>
      </c>
      <c r="BW386" s="42"/>
    </row>
    <row r="387" spans="1:75" x14ac:dyDescent="0.2">
      <c r="A387" s="3"/>
      <c r="BS387" s="42"/>
      <c r="BT387" s="50" t="s">
        <v>469</v>
      </c>
      <c r="BU387" s="51" t="s">
        <v>1014</v>
      </c>
      <c r="BV387" s="52">
        <f>K3+(378*K5)</f>
        <v>379</v>
      </c>
      <c r="BW387" s="42"/>
    </row>
    <row r="388" spans="1:75" x14ac:dyDescent="0.2">
      <c r="BS388" s="42"/>
      <c r="BT388" s="50" t="s">
        <v>282</v>
      </c>
      <c r="BU388" s="51" t="s">
        <v>1014</v>
      </c>
      <c r="BV388" s="52">
        <f>K3+(379*K5)</f>
        <v>380</v>
      </c>
      <c r="BW388" s="42"/>
    </row>
    <row r="389" spans="1:75" x14ac:dyDescent="0.2">
      <c r="A389" s="3"/>
      <c r="BS389" s="42"/>
      <c r="BT389" s="50" t="s">
        <v>717</v>
      </c>
      <c r="BU389" s="51" t="s">
        <v>1014</v>
      </c>
      <c r="BV389" s="52">
        <f>K3+(380*K5)</f>
        <v>381</v>
      </c>
      <c r="BW389" s="42"/>
    </row>
    <row r="390" spans="1:75" x14ac:dyDescent="0.2">
      <c r="A390" s="3"/>
      <c r="BS390" s="42"/>
      <c r="BT390" s="50" t="s">
        <v>532</v>
      </c>
      <c r="BU390" s="51" t="s">
        <v>1014</v>
      </c>
      <c r="BV390" s="52">
        <f>K3+(381*K5)</f>
        <v>382</v>
      </c>
      <c r="BW390" s="42"/>
    </row>
    <row r="391" spans="1:75" x14ac:dyDescent="0.2">
      <c r="A391" s="3"/>
      <c r="BS391" s="42"/>
      <c r="BT391" s="50" t="s">
        <v>934</v>
      </c>
      <c r="BU391" s="51" t="s">
        <v>1014</v>
      </c>
      <c r="BV391" s="52">
        <f>K3+(382*K5)</f>
        <v>383</v>
      </c>
      <c r="BW391" s="42"/>
    </row>
    <row r="392" spans="1:75" x14ac:dyDescent="0.2">
      <c r="A392" s="3"/>
      <c r="BS392" s="42"/>
      <c r="BT392" s="50" t="s">
        <v>868</v>
      </c>
      <c r="BU392" s="51" t="s">
        <v>1014</v>
      </c>
      <c r="BV392" s="52">
        <f>K3+(383*K5)</f>
        <v>384</v>
      </c>
      <c r="BW392" s="42"/>
    </row>
    <row r="393" spans="1:75" x14ac:dyDescent="0.2">
      <c r="BS393" s="42"/>
      <c r="BT393" s="50" t="s">
        <v>565</v>
      </c>
      <c r="BU393" s="51" t="s">
        <v>1014</v>
      </c>
      <c r="BV393" s="52">
        <f>K3+(384*K5)</f>
        <v>385</v>
      </c>
      <c r="BW393" s="42"/>
    </row>
    <row r="394" spans="1:75" x14ac:dyDescent="0.2">
      <c r="BS394" s="42"/>
      <c r="BT394" s="50" t="s">
        <v>749</v>
      </c>
      <c r="BU394" s="51" t="s">
        <v>1014</v>
      </c>
      <c r="BV394" s="52">
        <f>K3+(385*K5)</f>
        <v>386</v>
      </c>
      <c r="BW394" s="42"/>
    </row>
    <row r="395" spans="1:75" x14ac:dyDescent="0.2">
      <c r="B395" s="1"/>
      <c r="D395" s="95"/>
      <c r="BS395" s="42"/>
      <c r="BT395" s="50" t="s">
        <v>835</v>
      </c>
      <c r="BU395" s="51" t="s">
        <v>1014</v>
      </c>
      <c r="BV395" s="52">
        <f>K3+(386*K5)</f>
        <v>387</v>
      </c>
      <c r="BW395" s="42"/>
    </row>
    <row r="396" spans="1:75" x14ac:dyDescent="0.2">
      <c r="BS396" s="42"/>
      <c r="BT396" s="50" t="s">
        <v>900</v>
      </c>
      <c r="BU396" s="51" t="s">
        <v>1014</v>
      </c>
      <c r="BV396" s="52">
        <f>K3+(387*K5)</f>
        <v>388</v>
      </c>
      <c r="BW396" s="42"/>
    </row>
    <row r="397" spans="1:75" x14ac:dyDescent="0.2">
      <c r="BS397" s="42"/>
      <c r="BT397" s="50" t="s">
        <v>85</v>
      </c>
      <c r="BU397" s="51" t="s">
        <v>1014</v>
      </c>
      <c r="BV397" s="52">
        <f>K3+(388*K5)</f>
        <v>389</v>
      </c>
      <c r="BW397" s="42"/>
    </row>
    <row r="398" spans="1:75" x14ac:dyDescent="0.2">
      <c r="BS398" s="42"/>
      <c r="BT398" s="50" t="s">
        <v>149</v>
      </c>
      <c r="BU398" s="51" t="s">
        <v>1014</v>
      </c>
      <c r="BV398" s="52">
        <f>K3+(389*K5)</f>
        <v>390</v>
      </c>
      <c r="BW398" s="42"/>
    </row>
    <row r="399" spans="1:75" x14ac:dyDescent="0.2">
      <c r="BS399" s="42"/>
      <c r="BT399" s="50" t="s">
        <v>312</v>
      </c>
      <c r="BU399" s="51" t="s">
        <v>1014</v>
      </c>
      <c r="BV399" s="52">
        <f>K3+(390*K5)</f>
        <v>391</v>
      </c>
      <c r="BW399" s="42"/>
    </row>
    <row r="400" spans="1:75" x14ac:dyDescent="0.2">
      <c r="BS400" s="42"/>
      <c r="BT400" s="50" t="s">
        <v>496</v>
      </c>
      <c r="BU400" s="51" t="s">
        <v>1014</v>
      </c>
      <c r="BV400" s="52">
        <f>K3+(391*K5)</f>
        <v>392</v>
      </c>
      <c r="BW400" s="42"/>
    </row>
    <row r="401" spans="71:75" x14ac:dyDescent="0.2">
      <c r="BS401" s="42"/>
      <c r="BT401" s="50" t="s">
        <v>73</v>
      </c>
      <c r="BU401" s="51" t="s">
        <v>1014</v>
      </c>
      <c r="BV401" s="52">
        <f>K3+(392*K5)</f>
        <v>393</v>
      </c>
      <c r="BW401" s="42"/>
    </row>
    <row r="402" spans="71:75" x14ac:dyDescent="0.2">
      <c r="BS402" s="42"/>
      <c r="BT402" s="50" t="s">
        <v>254</v>
      </c>
      <c r="BU402" s="51" t="s">
        <v>1014</v>
      </c>
      <c r="BV402" s="52">
        <f>K3+(393*K5)</f>
        <v>394</v>
      </c>
      <c r="BW402" s="42"/>
    </row>
    <row r="403" spans="71:75" x14ac:dyDescent="0.2">
      <c r="BS403" s="42"/>
      <c r="BT403" s="50" t="s">
        <v>324</v>
      </c>
      <c r="BU403" s="51" t="s">
        <v>1014</v>
      </c>
      <c r="BV403" s="52">
        <f>K3+(394*K5)</f>
        <v>395</v>
      </c>
      <c r="BW403" s="42"/>
    </row>
    <row r="404" spans="71:75" x14ac:dyDescent="0.2">
      <c r="BS404" s="42"/>
      <c r="BT404" s="50" t="s">
        <v>390</v>
      </c>
      <c r="BU404" s="51" t="s">
        <v>1014</v>
      </c>
      <c r="BV404" s="52">
        <f>K3+(395*K5)</f>
        <v>396</v>
      </c>
      <c r="BW404" s="42"/>
    </row>
    <row r="405" spans="71:75" x14ac:dyDescent="0.2">
      <c r="BS405" s="42"/>
      <c r="BT405" s="50" t="s">
        <v>577</v>
      </c>
      <c r="BU405" s="51" t="s">
        <v>1014</v>
      </c>
      <c r="BV405" s="52">
        <f>K3+(396*K5)</f>
        <v>397</v>
      </c>
      <c r="BW405" s="42"/>
    </row>
    <row r="406" spans="71:75" x14ac:dyDescent="0.2">
      <c r="BS406" s="42"/>
      <c r="BT406" s="50" t="s">
        <v>643</v>
      </c>
      <c r="BU406" s="51" t="s">
        <v>1014</v>
      </c>
      <c r="BV406" s="52">
        <f>K3+(397*K5)</f>
        <v>398</v>
      </c>
      <c r="BW406" s="42"/>
    </row>
    <row r="407" spans="71:75" x14ac:dyDescent="0.2">
      <c r="BS407" s="42"/>
      <c r="BT407" s="50" t="s">
        <v>823</v>
      </c>
      <c r="BU407" s="51" t="s">
        <v>1014</v>
      </c>
      <c r="BV407" s="52">
        <f>K3+(398*K5)</f>
        <v>399</v>
      </c>
      <c r="BW407" s="42"/>
    </row>
    <row r="408" spans="71:75" x14ac:dyDescent="0.2">
      <c r="BS408" s="42"/>
      <c r="BT408" s="50" t="s">
        <v>1005</v>
      </c>
      <c r="BU408" s="51" t="s">
        <v>1014</v>
      </c>
      <c r="BV408" s="52">
        <f>K3+(399*K5)</f>
        <v>400</v>
      </c>
      <c r="BW408" s="42"/>
    </row>
    <row r="409" spans="71:75" x14ac:dyDescent="0.2">
      <c r="BS409" s="42"/>
      <c r="BT409" s="50" t="s">
        <v>480</v>
      </c>
      <c r="BU409" s="51" t="s">
        <v>1014</v>
      </c>
      <c r="BV409" s="52">
        <f>K3+(400*K5)</f>
        <v>401</v>
      </c>
      <c r="BW409" s="42"/>
    </row>
    <row r="410" spans="71:75" x14ac:dyDescent="0.2">
      <c r="BS410" s="42"/>
      <c r="BT410" s="50" t="s">
        <v>296</v>
      </c>
      <c r="BU410" s="51" t="s">
        <v>1014</v>
      </c>
      <c r="BV410" s="52">
        <f>K3+(401*K5)</f>
        <v>402</v>
      </c>
      <c r="BW410" s="42"/>
    </row>
    <row r="411" spans="71:75" x14ac:dyDescent="0.2">
      <c r="BS411" s="42"/>
      <c r="BT411" s="50" t="s">
        <v>164</v>
      </c>
      <c r="BU411" s="51" t="s">
        <v>1014</v>
      </c>
      <c r="BV411" s="52">
        <f>K3+(402*K5)</f>
        <v>403</v>
      </c>
      <c r="BW411" s="42"/>
    </row>
    <row r="412" spans="71:75" x14ac:dyDescent="0.2">
      <c r="BS412" s="42"/>
      <c r="BT412" s="50" t="s">
        <v>101</v>
      </c>
      <c r="BU412" s="51" t="s">
        <v>1014</v>
      </c>
      <c r="BV412" s="52">
        <f>K3+(403*K5)</f>
        <v>404</v>
      </c>
      <c r="BW412" s="42"/>
    </row>
    <row r="413" spans="71:75" x14ac:dyDescent="0.2">
      <c r="BS413" s="42"/>
      <c r="BT413" s="50" t="s">
        <v>916</v>
      </c>
      <c r="BU413" s="51" t="s">
        <v>1014</v>
      </c>
      <c r="BV413" s="52">
        <f>K3+(404*K5)</f>
        <v>405</v>
      </c>
      <c r="BW413" s="42"/>
    </row>
    <row r="414" spans="71:75" x14ac:dyDescent="0.2">
      <c r="BS414" s="42"/>
      <c r="BT414" s="50" t="s">
        <v>851</v>
      </c>
      <c r="BU414" s="51" t="s">
        <v>1014</v>
      </c>
      <c r="BV414" s="52">
        <f>K3+(405*K5)</f>
        <v>406</v>
      </c>
      <c r="BW414" s="42"/>
    </row>
    <row r="415" spans="71:75" x14ac:dyDescent="0.2">
      <c r="BS415" s="42"/>
      <c r="BT415" s="50" t="s">
        <v>733</v>
      </c>
      <c r="BU415" s="51" t="s">
        <v>1014</v>
      </c>
      <c r="BV415" s="52">
        <f>K3+(406*K5)</f>
        <v>407</v>
      </c>
      <c r="BW415" s="42"/>
    </row>
    <row r="416" spans="71:75" x14ac:dyDescent="0.2">
      <c r="BS416" s="42"/>
      <c r="BT416" s="50" t="s">
        <v>549</v>
      </c>
      <c r="BU416" s="51" t="s">
        <v>1014</v>
      </c>
      <c r="BV416" s="52">
        <f>K3+(407*K5)</f>
        <v>408</v>
      </c>
      <c r="BW416" s="42"/>
    </row>
    <row r="417" spans="1:75" x14ac:dyDescent="0.2">
      <c r="BS417" s="42"/>
      <c r="BT417" s="50" t="s">
        <v>989</v>
      </c>
      <c r="BU417" s="51" t="s">
        <v>1014</v>
      </c>
      <c r="BV417" s="52">
        <f>K3+(408*K5)</f>
        <v>409</v>
      </c>
      <c r="BW417" s="42"/>
    </row>
    <row r="418" spans="1:75" x14ac:dyDescent="0.2">
      <c r="BS418" s="42"/>
      <c r="BT418" s="50" t="s">
        <v>807</v>
      </c>
      <c r="BU418" s="51" t="s">
        <v>1014</v>
      </c>
      <c r="BV418" s="52">
        <f>K3+(409*K5)</f>
        <v>410</v>
      </c>
      <c r="BW418" s="42"/>
    </row>
    <row r="419" spans="1:75" x14ac:dyDescent="0.2">
      <c r="BS419" s="42"/>
      <c r="BT419" s="50" t="s">
        <v>659</v>
      </c>
      <c r="BU419" s="51" t="s">
        <v>1014</v>
      </c>
      <c r="BV419" s="52">
        <f>K3+(410*K5)</f>
        <v>411</v>
      </c>
      <c r="BW419" s="42"/>
    </row>
    <row r="420" spans="1:75" x14ac:dyDescent="0.2">
      <c r="BS420" s="42"/>
      <c r="BT420" s="50" t="s">
        <v>593</v>
      </c>
      <c r="BU420" s="51" t="s">
        <v>1014</v>
      </c>
      <c r="BV420" s="52">
        <f>K3+(411*K5)</f>
        <v>412</v>
      </c>
      <c r="BW420" s="42"/>
    </row>
    <row r="421" spans="1:75" x14ac:dyDescent="0.2">
      <c r="BS421" s="42"/>
      <c r="BT421" s="50" t="s">
        <v>406</v>
      </c>
      <c r="BU421" s="51" t="s">
        <v>1014</v>
      </c>
      <c r="BV421" s="52">
        <f>K3+(412*K5)</f>
        <v>413</v>
      </c>
      <c r="BW421" s="42"/>
    </row>
    <row r="422" spans="1:75" x14ac:dyDescent="0.2">
      <c r="BS422" s="42"/>
      <c r="BT422" s="50" t="s">
        <v>340</v>
      </c>
      <c r="BU422" s="51" t="s">
        <v>1014</v>
      </c>
      <c r="BV422" s="52">
        <f>K3+(413*K5)</f>
        <v>414</v>
      </c>
      <c r="BW422" s="42"/>
    </row>
    <row r="423" spans="1:75" x14ac:dyDescent="0.2">
      <c r="BS423" s="42"/>
      <c r="BT423" s="50" t="s">
        <v>238</v>
      </c>
      <c r="BU423" s="51" t="s">
        <v>1014</v>
      </c>
      <c r="BV423" s="52">
        <f>K3+(414*K5)</f>
        <v>415</v>
      </c>
      <c r="BW423" s="42"/>
    </row>
    <row r="424" spans="1:75" x14ac:dyDescent="0.2">
      <c r="BS424" s="42"/>
      <c r="BT424" s="50" t="s">
        <v>57</v>
      </c>
      <c r="BU424" s="51" t="s">
        <v>1014</v>
      </c>
      <c r="BV424" s="52">
        <f>K3+(415*K5)</f>
        <v>416</v>
      </c>
      <c r="BW424" s="42"/>
    </row>
    <row r="425" spans="1:75" x14ac:dyDescent="0.2">
      <c r="BS425" s="42"/>
      <c r="BT425" s="50" t="s">
        <v>624</v>
      </c>
      <c r="BU425" s="51" t="s">
        <v>1014</v>
      </c>
      <c r="BV425" s="52">
        <f>K3+(416*K5)</f>
        <v>417</v>
      </c>
      <c r="BW425" s="42"/>
    </row>
    <row r="426" spans="1:75" x14ac:dyDescent="0.2">
      <c r="BS426" s="42"/>
      <c r="BT426" s="50" t="s">
        <v>691</v>
      </c>
      <c r="BU426" s="51" t="s">
        <v>1014</v>
      </c>
      <c r="BV426" s="52">
        <f>K3+(417*K5)</f>
        <v>418</v>
      </c>
      <c r="BW426" s="42"/>
    </row>
    <row r="427" spans="1:75" x14ac:dyDescent="0.2">
      <c r="BS427" s="42"/>
      <c r="BT427" s="50" t="s">
        <v>775</v>
      </c>
      <c r="BU427" s="51" t="s">
        <v>1014</v>
      </c>
      <c r="BV427" s="52">
        <f>K3+(418*K5)</f>
        <v>419</v>
      </c>
      <c r="BW427" s="42"/>
    </row>
    <row r="428" spans="1:75" x14ac:dyDescent="0.2">
      <c r="A428" s="3"/>
      <c r="BS428" s="42"/>
      <c r="BT428" s="50" t="s">
        <v>957</v>
      </c>
      <c r="BU428" s="51" t="s">
        <v>1014</v>
      </c>
      <c r="BV428" s="52">
        <f>K3+(419*K5)</f>
        <v>420</v>
      </c>
      <c r="BW428" s="42"/>
    </row>
    <row r="429" spans="1:75" x14ac:dyDescent="0.2">
      <c r="A429" s="3"/>
      <c r="BS429" s="42"/>
      <c r="BT429" s="50" t="s">
        <v>25</v>
      </c>
      <c r="BU429" s="51" t="s">
        <v>1014</v>
      </c>
      <c r="BV429" s="52">
        <f>K3+(420*K5)</f>
        <v>421</v>
      </c>
      <c r="BW429" s="42"/>
    </row>
    <row r="430" spans="1:75" x14ac:dyDescent="0.2">
      <c r="A430" s="3"/>
      <c r="BS430" s="42"/>
      <c r="BT430" s="50" t="s">
        <v>207</v>
      </c>
      <c r="BU430" s="51" t="s">
        <v>1014</v>
      </c>
      <c r="BV430" s="52">
        <f>K3+(421*K5)</f>
        <v>422</v>
      </c>
      <c r="BW430" s="42"/>
    </row>
    <row r="431" spans="1:75" x14ac:dyDescent="0.2">
      <c r="BS431" s="42"/>
      <c r="BT431" s="50" t="s">
        <v>371</v>
      </c>
      <c r="BU431" s="51" t="s">
        <v>1014</v>
      </c>
      <c r="BV431" s="52">
        <f>K3+(422*K5)</f>
        <v>423</v>
      </c>
      <c r="BW431" s="42"/>
    </row>
    <row r="432" spans="1:75" x14ac:dyDescent="0.2">
      <c r="A432" s="3"/>
      <c r="BS432" s="42"/>
      <c r="BT432" s="50" t="s">
        <v>438</v>
      </c>
      <c r="BU432" s="51" t="s">
        <v>1014</v>
      </c>
      <c r="BV432" s="52">
        <f>K3+(423*K5)</f>
        <v>424</v>
      </c>
      <c r="BW432" s="42"/>
    </row>
    <row r="433" spans="1:75" x14ac:dyDescent="0.2">
      <c r="A433" s="3"/>
      <c r="BS433" s="42"/>
      <c r="BT433" s="50" t="s">
        <v>131</v>
      </c>
      <c r="BU433" s="51" t="s">
        <v>1014</v>
      </c>
      <c r="BV433" s="52">
        <f>K3+(424*K5)</f>
        <v>425</v>
      </c>
      <c r="BW433" s="42"/>
    </row>
    <row r="434" spans="1:75" x14ac:dyDescent="0.2">
      <c r="A434" s="3"/>
      <c r="BS434" s="42"/>
      <c r="BT434" s="50" t="s">
        <v>195</v>
      </c>
      <c r="BU434" s="51" t="s">
        <v>1014</v>
      </c>
      <c r="BV434" s="52">
        <f>K3+(425*K5)</f>
        <v>426</v>
      </c>
      <c r="BW434" s="42"/>
    </row>
    <row r="435" spans="1:75" x14ac:dyDescent="0.2">
      <c r="A435" s="3"/>
      <c r="BS435" s="42"/>
      <c r="BT435" s="50" t="s">
        <v>265</v>
      </c>
      <c r="BU435" s="51" t="s">
        <v>1014</v>
      </c>
      <c r="BV435" s="52">
        <f>K3+(426*K5)</f>
        <v>427</v>
      </c>
      <c r="BW435" s="42"/>
    </row>
    <row r="436" spans="1:75" x14ac:dyDescent="0.2">
      <c r="BS436" s="42"/>
      <c r="BT436" s="50" t="s">
        <v>450</v>
      </c>
      <c r="BU436" s="51" t="s">
        <v>1014</v>
      </c>
      <c r="BV436" s="52">
        <f>K3+(427*K5)</f>
        <v>428</v>
      </c>
      <c r="BW436" s="42"/>
    </row>
    <row r="437" spans="1:75" x14ac:dyDescent="0.2">
      <c r="BS437" s="42"/>
      <c r="BT437" s="50" t="s">
        <v>519</v>
      </c>
      <c r="BU437" s="51" t="s">
        <v>1014</v>
      </c>
      <c r="BV437" s="52">
        <f>K3+(428*K5)</f>
        <v>429</v>
      </c>
      <c r="BW437" s="42"/>
    </row>
    <row r="438" spans="1:75" x14ac:dyDescent="0.2">
      <c r="B438" s="1"/>
      <c r="D438" s="95"/>
      <c r="BS438" s="42"/>
      <c r="BT438" s="50" t="s">
        <v>703</v>
      </c>
      <c r="BU438" s="51" t="s">
        <v>1014</v>
      </c>
      <c r="BV438" s="52">
        <f>K3+(429*K5)</f>
        <v>430</v>
      </c>
      <c r="BW438" s="42"/>
    </row>
    <row r="439" spans="1:75" x14ac:dyDescent="0.2">
      <c r="BS439" s="42"/>
      <c r="BT439" s="50" t="s">
        <v>881</v>
      </c>
      <c r="BU439" s="51" t="s">
        <v>1014</v>
      </c>
      <c r="BV439" s="52">
        <f>K3+(430*K5)</f>
        <v>431</v>
      </c>
      <c r="BW439" s="42"/>
    </row>
    <row r="440" spans="1:75" x14ac:dyDescent="0.2">
      <c r="BS440" s="42"/>
      <c r="BT440" s="50" t="s">
        <v>947</v>
      </c>
      <c r="BU440" s="51" t="s">
        <v>1014</v>
      </c>
      <c r="BV440" s="52">
        <f>K3+(431*K5)</f>
        <v>432</v>
      </c>
      <c r="BW440" s="42"/>
    </row>
    <row r="441" spans="1:75" x14ac:dyDescent="0.2">
      <c r="BS441" s="42"/>
      <c r="BT441" s="50" t="s">
        <v>422</v>
      </c>
      <c r="BU441" s="51" t="s">
        <v>1014</v>
      </c>
      <c r="BV441" s="52">
        <f>K3+(432*K5)</f>
        <v>433</v>
      </c>
      <c r="BW441" s="42"/>
    </row>
    <row r="442" spans="1:75" x14ac:dyDescent="0.2">
      <c r="BS442" s="42"/>
      <c r="BT442" s="50" t="s">
        <v>356</v>
      </c>
      <c r="BU442" s="51" t="s">
        <v>1014</v>
      </c>
      <c r="BV442" s="52">
        <f>K3+(433*K5)</f>
        <v>434</v>
      </c>
      <c r="BW442" s="42"/>
    </row>
    <row r="443" spans="1:75" x14ac:dyDescent="0.2">
      <c r="BS443" s="42"/>
      <c r="BT443" s="50" t="s">
        <v>222</v>
      </c>
      <c r="BU443" s="51" t="s">
        <v>1014</v>
      </c>
      <c r="BV443" s="52">
        <f>K3+(434*K5)</f>
        <v>435</v>
      </c>
      <c r="BW443" s="42"/>
    </row>
    <row r="444" spans="1:75" x14ac:dyDescent="0.2">
      <c r="BS444" s="42"/>
      <c r="BT444" s="50" t="s">
        <v>41</v>
      </c>
      <c r="BU444" s="51" t="s">
        <v>1014</v>
      </c>
      <c r="BV444" s="52">
        <f>K3+(435*K5)</f>
        <v>436</v>
      </c>
      <c r="BW444" s="42"/>
    </row>
    <row r="445" spans="1:75" x14ac:dyDescent="0.2">
      <c r="BS445" s="42"/>
      <c r="BT445" s="50" t="s">
        <v>973</v>
      </c>
      <c r="BU445" s="51" t="s">
        <v>1014</v>
      </c>
      <c r="BV445" s="52">
        <f>K3+(436*K5)</f>
        <v>437</v>
      </c>
      <c r="BW445" s="42"/>
    </row>
    <row r="446" spans="1:75" x14ac:dyDescent="0.2">
      <c r="BS446" s="42"/>
      <c r="BT446" s="50" t="s">
        <v>791</v>
      </c>
      <c r="BU446" s="51" t="s">
        <v>1014</v>
      </c>
      <c r="BV446" s="52">
        <f>K3+(437*K5)</f>
        <v>438</v>
      </c>
      <c r="BW446" s="42"/>
    </row>
    <row r="447" spans="1:75" x14ac:dyDescent="0.2">
      <c r="BS447" s="42"/>
      <c r="BT447" s="50" t="s">
        <v>675</v>
      </c>
      <c r="BU447" s="51" t="s">
        <v>1014</v>
      </c>
      <c r="BV447" s="52">
        <f>K3+(438*K5)</f>
        <v>439</v>
      </c>
      <c r="BW447" s="42"/>
    </row>
    <row r="448" spans="1:75" x14ac:dyDescent="0.2">
      <c r="BS448" s="42"/>
      <c r="BT448" s="50" t="s">
        <v>609</v>
      </c>
      <c r="BU448" s="51" t="s">
        <v>1014</v>
      </c>
      <c r="BV448" s="52">
        <f>K3+(439*K5)</f>
        <v>440</v>
      </c>
      <c r="BW448" s="42"/>
    </row>
    <row r="449" spans="71:75" x14ac:dyDescent="0.2">
      <c r="BS449" s="42"/>
      <c r="BT449" s="50" t="s">
        <v>932</v>
      </c>
      <c r="BU449" s="51" t="s">
        <v>1014</v>
      </c>
      <c r="BV449" s="52">
        <f>K3+(440*K5)</f>
        <v>441</v>
      </c>
      <c r="BW449" s="42"/>
    </row>
    <row r="450" spans="71:75" x14ac:dyDescent="0.2">
      <c r="BS450" s="42"/>
      <c r="BT450" s="50" t="s">
        <v>867</v>
      </c>
      <c r="BU450" s="51" t="s">
        <v>1014</v>
      </c>
      <c r="BV450" s="52">
        <f>K3+(441*K5)</f>
        <v>442</v>
      </c>
      <c r="BW450" s="42"/>
    </row>
    <row r="451" spans="71:75" x14ac:dyDescent="0.2">
      <c r="BS451" s="42"/>
      <c r="BT451" s="50" t="s">
        <v>718</v>
      </c>
      <c r="BU451" s="51" t="s">
        <v>1014</v>
      </c>
      <c r="BV451" s="52">
        <f>K3+(442*K5)</f>
        <v>443</v>
      </c>
      <c r="BW451" s="42"/>
    </row>
    <row r="452" spans="71:75" x14ac:dyDescent="0.2">
      <c r="BS452" s="42"/>
      <c r="BT452" s="50" t="s">
        <v>534</v>
      </c>
      <c r="BU452" s="51" t="s">
        <v>1014</v>
      </c>
      <c r="BV452" s="52">
        <f>K3+(443*K5)</f>
        <v>444</v>
      </c>
      <c r="BW452" s="42"/>
    </row>
    <row r="453" spans="71:75" x14ac:dyDescent="0.2">
      <c r="BS453" s="42"/>
      <c r="BT453" s="50" t="s">
        <v>466</v>
      </c>
      <c r="BU453" s="51" t="s">
        <v>1014</v>
      </c>
      <c r="BV453" s="52">
        <f>K3+(444*K5)</f>
        <v>445</v>
      </c>
      <c r="BW453" s="42"/>
    </row>
    <row r="454" spans="71:75" x14ac:dyDescent="0.2">
      <c r="BS454" s="42"/>
      <c r="BT454" s="50" t="s">
        <v>281</v>
      </c>
      <c r="BU454" s="51" t="s">
        <v>1014</v>
      </c>
      <c r="BV454" s="52">
        <f>K3+(445*K5)</f>
        <v>446</v>
      </c>
      <c r="BW454" s="42"/>
    </row>
    <row r="455" spans="71:75" x14ac:dyDescent="0.2">
      <c r="BS455" s="42"/>
      <c r="BT455" s="50" t="s">
        <v>179</v>
      </c>
      <c r="BU455" s="51" t="s">
        <v>1014</v>
      </c>
      <c r="BV455" s="52">
        <f>K3+(446*K5)</f>
        <v>447</v>
      </c>
      <c r="BW455" s="42"/>
    </row>
    <row r="456" spans="71:75" x14ac:dyDescent="0.2">
      <c r="BS456" s="42"/>
      <c r="BT456" s="50" t="s">
        <v>116</v>
      </c>
      <c r="BU456" s="51" t="s">
        <v>1014</v>
      </c>
      <c r="BV456" s="52">
        <f>K3+(447*K5)</f>
        <v>448</v>
      </c>
      <c r="BW456" s="42"/>
    </row>
    <row r="457" spans="71:75" x14ac:dyDescent="0.2">
      <c r="BS457" s="42"/>
      <c r="BT457" s="50" t="s">
        <v>720</v>
      </c>
      <c r="BU457" s="51" t="s">
        <v>1014</v>
      </c>
      <c r="BV457" s="52">
        <f>K3+(448*K5)</f>
        <v>449</v>
      </c>
      <c r="BW457" s="42"/>
    </row>
    <row r="458" spans="71:75" x14ac:dyDescent="0.2">
      <c r="BS458" s="42"/>
      <c r="BT458" s="50" t="s">
        <v>529</v>
      </c>
      <c r="BU458" s="51" t="s">
        <v>1014</v>
      </c>
      <c r="BV458" s="52">
        <f>K3+(449*K5)</f>
        <v>450</v>
      </c>
      <c r="BW458" s="42"/>
    </row>
    <row r="459" spans="71:75" x14ac:dyDescent="0.2">
      <c r="BS459" s="42"/>
      <c r="BT459" s="50" t="s">
        <v>930</v>
      </c>
      <c r="BU459" s="51" t="s">
        <v>1014</v>
      </c>
      <c r="BV459" s="52">
        <f>K3+(450*K5)</f>
        <v>451</v>
      </c>
      <c r="BW459" s="42"/>
    </row>
    <row r="460" spans="71:75" x14ac:dyDescent="0.2">
      <c r="BS460" s="42"/>
      <c r="BT460" s="50" t="s">
        <v>872</v>
      </c>
      <c r="BU460" s="51" t="s">
        <v>1014</v>
      </c>
      <c r="BV460" s="52">
        <f>K3+(451*K5)</f>
        <v>452</v>
      </c>
      <c r="BW460" s="42"/>
    </row>
    <row r="461" spans="71:75" x14ac:dyDescent="0.2">
      <c r="BS461" s="42"/>
      <c r="BT461" s="50" t="s">
        <v>173</v>
      </c>
      <c r="BU461" s="51" t="s">
        <v>1014</v>
      </c>
      <c r="BV461" s="52">
        <f>K3+(452*K5)</f>
        <v>453</v>
      </c>
      <c r="BW461" s="42"/>
    </row>
    <row r="462" spans="71:75" x14ac:dyDescent="0.2">
      <c r="BS462" s="42"/>
      <c r="BT462" s="50" t="s">
        <v>118</v>
      </c>
      <c r="BU462" s="51" t="s">
        <v>1014</v>
      </c>
      <c r="BV462" s="52">
        <f>K3+(453*K5)</f>
        <v>454</v>
      </c>
      <c r="BW462" s="42"/>
    </row>
    <row r="463" spans="71:75" x14ac:dyDescent="0.2">
      <c r="BS463" s="42"/>
      <c r="BT463" s="50" t="s">
        <v>472</v>
      </c>
      <c r="BU463" s="51" t="s">
        <v>1014</v>
      </c>
      <c r="BV463" s="52">
        <f>K3+(454*K5)</f>
        <v>455</v>
      </c>
      <c r="BW463" s="42"/>
    </row>
    <row r="464" spans="71:75" x14ac:dyDescent="0.2">
      <c r="BS464" s="42"/>
      <c r="BT464" s="50" t="s">
        <v>279</v>
      </c>
      <c r="BU464" s="51" t="s">
        <v>1014</v>
      </c>
      <c r="BV464" s="52">
        <f>K3+(455*K5)</f>
        <v>456</v>
      </c>
      <c r="BW464" s="42"/>
    </row>
    <row r="465" spans="1:75" x14ac:dyDescent="0.2">
      <c r="BS465" s="42"/>
      <c r="BT465" s="50" t="s">
        <v>224</v>
      </c>
      <c r="BU465" s="51" t="s">
        <v>1014</v>
      </c>
      <c r="BV465" s="52">
        <f>K3+(456*K5)</f>
        <v>457</v>
      </c>
      <c r="BW465" s="42"/>
    </row>
    <row r="466" spans="1:75" x14ac:dyDescent="0.2">
      <c r="BS466" s="42"/>
      <c r="BT466" s="50" t="s">
        <v>35</v>
      </c>
      <c r="BU466" s="51" t="s">
        <v>1014</v>
      </c>
      <c r="BV466" s="52">
        <f>K3+(457*K5)</f>
        <v>458</v>
      </c>
      <c r="BW466" s="42"/>
    </row>
    <row r="467" spans="1:75" x14ac:dyDescent="0.2">
      <c r="BS467" s="42"/>
      <c r="BT467" s="50" t="s">
        <v>420</v>
      </c>
      <c r="BU467" s="51" t="s">
        <v>1014</v>
      </c>
      <c r="BV467" s="52">
        <f>K3+(458*K5)</f>
        <v>459</v>
      </c>
      <c r="BW467" s="42"/>
    </row>
    <row r="468" spans="1:75" x14ac:dyDescent="0.2">
      <c r="BS468" s="42"/>
      <c r="BT468" s="50" t="s">
        <v>362</v>
      </c>
      <c r="BU468" s="51" t="s">
        <v>1014</v>
      </c>
      <c r="BV468" s="52">
        <f>K3+(459*K5)</f>
        <v>460</v>
      </c>
      <c r="BW468" s="42"/>
    </row>
    <row r="469" spans="1:75" x14ac:dyDescent="0.2">
      <c r="BS469" s="42"/>
      <c r="BT469" s="50" t="s">
        <v>669</v>
      </c>
      <c r="BU469" s="51" t="s">
        <v>1014</v>
      </c>
      <c r="BV469" s="52">
        <f>K3+(460*K5)</f>
        <v>461</v>
      </c>
      <c r="BW469" s="42"/>
    </row>
    <row r="470" spans="1:75" x14ac:dyDescent="0.2">
      <c r="BS470" s="42"/>
      <c r="BT470" s="50" t="s">
        <v>611</v>
      </c>
      <c r="BU470" s="51" t="s">
        <v>1014</v>
      </c>
      <c r="BV470" s="52">
        <f>K3+(461*K5)</f>
        <v>462</v>
      </c>
      <c r="BW470" s="42"/>
    </row>
    <row r="471" spans="1:75" x14ac:dyDescent="0.2">
      <c r="A471" s="3"/>
      <c r="BS471" s="42"/>
      <c r="BT471" s="50" t="s">
        <v>979</v>
      </c>
      <c r="BU471" s="51" t="s">
        <v>1014</v>
      </c>
      <c r="BV471" s="52">
        <f>K3+(462*K5)</f>
        <v>463</v>
      </c>
      <c r="BW471" s="42"/>
    </row>
    <row r="472" spans="1:75" x14ac:dyDescent="0.2">
      <c r="A472" s="3"/>
      <c r="BS472" s="42"/>
      <c r="BT472" s="50" t="s">
        <v>789</v>
      </c>
      <c r="BU472" s="51" t="s">
        <v>1014</v>
      </c>
      <c r="BV472" s="52">
        <f>K3+(463*K5)</f>
        <v>464</v>
      </c>
      <c r="BW472" s="42"/>
    </row>
    <row r="473" spans="1:75" x14ac:dyDescent="0.2">
      <c r="A473" s="3"/>
      <c r="BS473" s="42"/>
      <c r="BT473" s="50" t="s">
        <v>263</v>
      </c>
      <c r="BU473" s="51" t="s">
        <v>1014</v>
      </c>
      <c r="BV473" s="52">
        <f>K3+(464*K5)</f>
        <v>465</v>
      </c>
      <c r="BW473" s="42"/>
    </row>
    <row r="474" spans="1:75" x14ac:dyDescent="0.2">
      <c r="BS474" s="42"/>
      <c r="BT474" s="50" t="s">
        <v>456</v>
      </c>
      <c r="BU474" s="51" t="s">
        <v>1014</v>
      </c>
      <c r="BV474" s="52">
        <f>K3+(465*K5)</f>
        <v>466</v>
      </c>
      <c r="BW474" s="42"/>
    </row>
    <row r="475" spans="1:75" x14ac:dyDescent="0.2">
      <c r="A475" s="3"/>
      <c r="BS475" s="42"/>
      <c r="BT475" s="50" t="s">
        <v>133</v>
      </c>
      <c r="BU475" s="51" t="s">
        <v>1014</v>
      </c>
      <c r="BV475" s="52">
        <f>K3+(466*K5)</f>
        <v>467</v>
      </c>
      <c r="BW475" s="42"/>
    </row>
    <row r="476" spans="1:75" x14ac:dyDescent="0.2">
      <c r="A476" s="3"/>
      <c r="BS476" s="42"/>
      <c r="BT476" s="50" t="s">
        <v>189</v>
      </c>
      <c r="BU476" s="51" t="s">
        <v>1014</v>
      </c>
      <c r="BV476" s="52">
        <f>K3+(467*K5)</f>
        <v>468</v>
      </c>
      <c r="BW476" s="42"/>
    </row>
    <row r="477" spans="1:75" x14ac:dyDescent="0.2">
      <c r="A477" s="3"/>
      <c r="BS477" s="42"/>
      <c r="BT477" s="50" t="s">
        <v>887</v>
      </c>
      <c r="BU477" s="51" t="s">
        <v>1014</v>
      </c>
      <c r="BV477" s="52">
        <f>K3+(468*K5)</f>
        <v>469</v>
      </c>
      <c r="BW477" s="42"/>
    </row>
    <row r="478" spans="1:75" x14ac:dyDescent="0.2">
      <c r="A478" s="3"/>
      <c r="BS478" s="42"/>
      <c r="BT478" s="50" t="s">
        <v>945</v>
      </c>
      <c r="BU478" s="51" t="s">
        <v>1014</v>
      </c>
      <c r="BV478" s="52">
        <f>K3+(469*K5)</f>
        <v>470</v>
      </c>
      <c r="BW478" s="42"/>
    </row>
    <row r="479" spans="1:75" x14ac:dyDescent="0.2">
      <c r="BS479" s="42"/>
      <c r="BT479" s="50" t="s">
        <v>513</v>
      </c>
      <c r="BU479" s="51" t="s">
        <v>1014</v>
      </c>
      <c r="BV479" s="52">
        <f>K3+(470*K5)</f>
        <v>471</v>
      </c>
      <c r="BW479" s="42"/>
    </row>
    <row r="480" spans="1:75" x14ac:dyDescent="0.2">
      <c r="BS480" s="42"/>
      <c r="BT480" s="50" t="s">
        <v>705</v>
      </c>
      <c r="BU480" s="51" t="s">
        <v>1014</v>
      </c>
      <c r="BV480" s="52">
        <f>K3+(471*K5)</f>
        <v>472</v>
      </c>
      <c r="BW480" s="42"/>
    </row>
    <row r="481" spans="2:75" x14ac:dyDescent="0.2">
      <c r="B481" s="1"/>
      <c r="D481" s="95"/>
      <c r="BS481" s="42"/>
      <c r="BT481" s="50" t="s">
        <v>773</v>
      </c>
      <c r="BU481" s="51" t="s">
        <v>1014</v>
      </c>
      <c r="BV481" s="52">
        <f>K3+(472*K5)</f>
        <v>473</v>
      </c>
      <c r="BW481" s="42"/>
    </row>
    <row r="482" spans="2:75" x14ac:dyDescent="0.2">
      <c r="BS482" s="42"/>
      <c r="BT482" s="50" t="s">
        <v>963</v>
      </c>
      <c r="BU482" s="51" t="s">
        <v>1014</v>
      </c>
      <c r="BV482" s="52">
        <f>K3+(473*K5)</f>
        <v>474</v>
      </c>
      <c r="BW482" s="42"/>
    </row>
    <row r="483" spans="2:75" x14ac:dyDescent="0.2">
      <c r="BS483" s="42"/>
      <c r="BT483" s="50" t="s">
        <v>626</v>
      </c>
      <c r="BU483" s="51" t="s">
        <v>1014</v>
      </c>
      <c r="BV483" s="52">
        <f>K3+(474*K5)</f>
        <v>475</v>
      </c>
      <c r="BW483" s="42"/>
    </row>
    <row r="484" spans="2:75" x14ac:dyDescent="0.2">
      <c r="BS484" s="42"/>
      <c r="BT484" s="50" t="s">
        <v>685</v>
      </c>
      <c r="BU484" s="51" t="s">
        <v>1014</v>
      </c>
      <c r="BV484" s="52">
        <f>K3+(475*K5)</f>
        <v>476</v>
      </c>
      <c r="BW484" s="42"/>
    </row>
    <row r="485" spans="2:75" x14ac:dyDescent="0.2">
      <c r="BS485" s="42"/>
      <c r="BT485" s="50" t="s">
        <v>377</v>
      </c>
      <c r="BU485" s="51" t="s">
        <v>1014</v>
      </c>
      <c r="BV485" s="52">
        <f>K3+(476*K5)</f>
        <v>477</v>
      </c>
      <c r="BW485" s="42"/>
    </row>
    <row r="486" spans="2:75" x14ac:dyDescent="0.2">
      <c r="BS486" s="42"/>
      <c r="BT486" s="50" t="s">
        <v>436</v>
      </c>
      <c r="BU486" s="51" t="s">
        <v>1014</v>
      </c>
      <c r="BV486" s="52">
        <f>K3+(477*K5)</f>
        <v>478</v>
      </c>
      <c r="BW486" s="42"/>
    </row>
    <row r="487" spans="2:75" x14ac:dyDescent="0.2">
      <c r="BS487" s="42"/>
      <c r="BT487" s="50" t="s">
        <v>19</v>
      </c>
      <c r="BU487" s="51" t="s">
        <v>1014</v>
      </c>
      <c r="BV487" s="52">
        <f>K3+(478*K5)</f>
        <v>479</v>
      </c>
      <c r="BW487" s="42"/>
    </row>
    <row r="488" spans="2:75" x14ac:dyDescent="0.2">
      <c r="BS488" s="42"/>
      <c r="BT488" s="50" t="s">
        <v>209</v>
      </c>
      <c r="BU488" s="51" t="s">
        <v>1014</v>
      </c>
      <c r="BV488" s="52">
        <f>K3+(479*K5)</f>
        <v>480</v>
      </c>
      <c r="BW488" s="42"/>
    </row>
    <row r="489" spans="2:75" x14ac:dyDescent="0.2">
      <c r="BS489" s="42"/>
      <c r="BT489" s="50" t="s">
        <v>653</v>
      </c>
      <c r="BU489" s="51" t="s">
        <v>1014</v>
      </c>
      <c r="BV489" s="52">
        <f>K3+(480*K5)</f>
        <v>481</v>
      </c>
      <c r="BW489" s="42"/>
    </row>
    <row r="490" spans="2:75" x14ac:dyDescent="0.2">
      <c r="BS490" s="42"/>
      <c r="BT490" s="50" t="s">
        <v>595</v>
      </c>
      <c r="BU490" s="51" t="s">
        <v>1014</v>
      </c>
      <c r="BV490" s="52">
        <f>K3+(481*K5)</f>
        <v>482</v>
      </c>
      <c r="BW490" s="42"/>
    </row>
    <row r="491" spans="2:75" x14ac:dyDescent="0.2">
      <c r="BS491" s="42"/>
      <c r="BT491" s="50" t="s">
        <v>995</v>
      </c>
      <c r="BU491" s="51" t="s">
        <v>1014</v>
      </c>
      <c r="BV491" s="52">
        <f>K3+(482*K5)</f>
        <v>483</v>
      </c>
      <c r="BW491" s="42"/>
    </row>
    <row r="492" spans="2:75" x14ac:dyDescent="0.2">
      <c r="BS492" s="42"/>
      <c r="BT492" s="50" t="s">
        <v>805</v>
      </c>
      <c r="BU492" s="51" t="s">
        <v>1014</v>
      </c>
      <c r="BV492" s="52">
        <f>K3+(483*K5)</f>
        <v>484</v>
      </c>
      <c r="BW492" s="42"/>
    </row>
    <row r="493" spans="2:75" x14ac:dyDescent="0.2">
      <c r="BS493" s="42"/>
      <c r="BT493" s="50" t="s">
        <v>240</v>
      </c>
      <c r="BU493" s="51" t="s">
        <v>1014</v>
      </c>
      <c r="BV493" s="52">
        <f>K3+(484*K5)</f>
        <v>485</v>
      </c>
      <c r="BW493" s="42"/>
    </row>
    <row r="494" spans="2:75" x14ac:dyDescent="0.2">
      <c r="BS494" s="42"/>
      <c r="BT494" s="50" t="s">
        <v>51</v>
      </c>
      <c r="BU494" s="51" t="s">
        <v>1014</v>
      </c>
      <c r="BV494" s="52">
        <f>K3+(485*K5)</f>
        <v>486</v>
      </c>
      <c r="BW494" s="42"/>
    </row>
    <row r="495" spans="2:75" x14ac:dyDescent="0.2">
      <c r="BS495" s="42"/>
      <c r="BT495" s="50" t="s">
        <v>404</v>
      </c>
      <c r="BU495" s="51" t="s">
        <v>1014</v>
      </c>
      <c r="BV495" s="52">
        <f>K3+(486*K5)</f>
        <v>487</v>
      </c>
      <c r="BW495" s="42"/>
    </row>
    <row r="496" spans="2:75" x14ac:dyDescent="0.2">
      <c r="BS496" s="42"/>
      <c r="BT496" s="50" t="s">
        <v>346</v>
      </c>
      <c r="BU496" s="51" t="s">
        <v>1014</v>
      </c>
      <c r="BV496" s="52">
        <f>K3+(487*K5)</f>
        <v>488</v>
      </c>
      <c r="BW496" s="42"/>
    </row>
    <row r="497" spans="71:75" x14ac:dyDescent="0.2">
      <c r="BS497" s="42"/>
      <c r="BT497" s="50" t="s">
        <v>158</v>
      </c>
      <c r="BU497" s="51" t="s">
        <v>1014</v>
      </c>
      <c r="BV497" s="52">
        <f>K3+(488*K5)</f>
        <v>489</v>
      </c>
      <c r="BW497" s="42"/>
    </row>
    <row r="498" spans="71:75" x14ac:dyDescent="0.2">
      <c r="BS498" s="42"/>
      <c r="BT498" s="50" t="s">
        <v>103</v>
      </c>
      <c r="BU498" s="51" t="s">
        <v>1014</v>
      </c>
      <c r="BV498" s="52">
        <f>K3+(489*K5)</f>
        <v>490</v>
      </c>
      <c r="BW498" s="42"/>
    </row>
    <row r="499" spans="71:75" x14ac:dyDescent="0.2">
      <c r="BS499" s="42"/>
      <c r="BT499" s="50" t="s">
        <v>486</v>
      </c>
      <c r="BU499" s="51" t="s">
        <v>1014</v>
      </c>
      <c r="BV499" s="52">
        <f>K3+(490*K5)</f>
        <v>491</v>
      </c>
      <c r="BW499" s="42"/>
    </row>
    <row r="500" spans="71:75" x14ac:dyDescent="0.2">
      <c r="BS500" s="42"/>
      <c r="BT500" s="50" t="s">
        <v>294</v>
      </c>
      <c r="BU500" s="51" t="s">
        <v>1014</v>
      </c>
      <c r="BV500" s="52">
        <f>K3+(491*K5)</f>
        <v>492</v>
      </c>
      <c r="BW500" s="42"/>
    </row>
    <row r="501" spans="71:75" x14ac:dyDescent="0.2">
      <c r="BS501" s="42"/>
      <c r="BT501" s="50" t="s">
        <v>735</v>
      </c>
      <c r="BU501" s="51" t="s">
        <v>1014</v>
      </c>
      <c r="BV501" s="52">
        <f>K3+(492*K5)</f>
        <v>493</v>
      </c>
      <c r="BW501" s="42"/>
    </row>
    <row r="502" spans="71:75" x14ac:dyDescent="0.2">
      <c r="BS502" s="42"/>
      <c r="BT502" s="50" t="s">
        <v>543</v>
      </c>
      <c r="BU502" s="51" t="s">
        <v>1014</v>
      </c>
      <c r="BV502" s="52">
        <f>K3+(493*K5)</f>
        <v>494</v>
      </c>
      <c r="BW502" s="42"/>
    </row>
    <row r="503" spans="71:75" x14ac:dyDescent="0.2">
      <c r="BS503" s="42"/>
      <c r="BT503" s="50" t="s">
        <v>914</v>
      </c>
      <c r="BU503" s="51" t="s">
        <v>1014</v>
      </c>
      <c r="BV503" s="52">
        <f>K3+(494*K5)</f>
        <v>495</v>
      </c>
      <c r="BW503" s="42"/>
    </row>
    <row r="504" spans="71:75" x14ac:dyDescent="0.2">
      <c r="BS504" s="42"/>
      <c r="BT504" s="50" t="s">
        <v>857</v>
      </c>
      <c r="BU504" s="51" t="s">
        <v>1014</v>
      </c>
      <c r="BV504" s="52">
        <f>K3+(495*K5)</f>
        <v>496</v>
      </c>
      <c r="BW504" s="42"/>
    </row>
    <row r="505" spans="71:75" x14ac:dyDescent="0.2">
      <c r="BS505" s="42"/>
      <c r="BT505" s="50" t="s">
        <v>330</v>
      </c>
      <c r="BU505" s="51" t="s">
        <v>1014</v>
      </c>
      <c r="BV505" s="52">
        <f>K3+(496*K5)</f>
        <v>497</v>
      </c>
      <c r="BW505" s="42"/>
    </row>
    <row r="506" spans="71:75" x14ac:dyDescent="0.2">
      <c r="BS506" s="42"/>
      <c r="BT506" s="50" t="s">
        <v>388</v>
      </c>
      <c r="BU506" s="51" t="s">
        <v>1014</v>
      </c>
      <c r="BV506" s="52">
        <f>K3+(497*K5)</f>
        <v>498</v>
      </c>
      <c r="BW506" s="42"/>
    </row>
    <row r="507" spans="71:75" x14ac:dyDescent="0.2">
      <c r="BS507" s="42"/>
      <c r="BT507" s="50" t="s">
        <v>67</v>
      </c>
      <c r="BU507" s="51" t="s">
        <v>1014</v>
      </c>
      <c r="BV507" s="52">
        <f>K3+(498*K5)</f>
        <v>499</v>
      </c>
      <c r="BW507" s="42"/>
    </row>
    <row r="508" spans="71:75" x14ac:dyDescent="0.2">
      <c r="BS508" s="42"/>
      <c r="BT508" s="50" t="s">
        <v>256</v>
      </c>
      <c r="BU508" s="51" t="s">
        <v>1014</v>
      </c>
      <c r="BV508" s="52">
        <f>K3+(499*K5)</f>
        <v>500</v>
      </c>
      <c r="BW508" s="42"/>
    </row>
    <row r="509" spans="71:75" x14ac:dyDescent="0.2">
      <c r="BS509" s="42"/>
      <c r="BT509" s="50" t="s">
        <v>821</v>
      </c>
      <c r="BU509" s="51" t="s">
        <v>1014</v>
      </c>
      <c r="BV509" s="52">
        <f>K3+(500*K5)</f>
        <v>501</v>
      </c>
      <c r="BW509" s="42"/>
    </row>
    <row r="510" spans="71:75" x14ac:dyDescent="0.2">
      <c r="BS510" s="42"/>
      <c r="BT510" s="50" t="s">
        <v>1011</v>
      </c>
      <c r="BU510" s="51" t="s">
        <v>1014</v>
      </c>
      <c r="BV510" s="52">
        <f>K3+(501*K5)</f>
        <v>502</v>
      </c>
      <c r="BW510" s="42"/>
    </row>
    <row r="511" spans="71:75" x14ac:dyDescent="0.2">
      <c r="BS511" s="42"/>
      <c r="BT511" s="50" t="s">
        <v>579</v>
      </c>
      <c r="BU511" s="69" t="s">
        <v>1014</v>
      </c>
      <c r="BV511" s="52">
        <f>K3+(502*K5)</f>
        <v>503</v>
      </c>
      <c r="BW511" s="42"/>
    </row>
    <row r="512" spans="71:75" x14ac:dyDescent="0.2">
      <c r="BS512" s="42"/>
      <c r="BT512" s="50" t="s">
        <v>637</v>
      </c>
      <c r="BU512" s="51" t="s">
        <v>1014</v>
      </c>
      <c r="BV512" s="52">
        <f>K3+(503*K5)</f>
        <v>504</v>
      </c>
      <c r="BW512" s="42"/>
    </row>
    <row r="513" spans="1:75" x14ac:dyDescent="0.2">
      <c r="BS513" s="42"/>
      <c r="BT513" s="50" t="s">
        <v>841</v>
      </c>
      <c r="BU513" s="51" t="s">
        <v>1014</v>
      </c>
      <c r="BV513" s="52">
        <f>K3+(504*K5)</f>
        <v>505</v>
      </c>
      <c r="BW513" s="42"/>
    </row>
    <row r="514" spans="1:75" x14ac:dyDescent="0.2">
      <c r="A514" s="3"/>
      <c r="BS514" s="42"/>
      <c r="BT514" s="50" t="s">
        <v>898</v>
      </c>
      <c r="BU514" s="51" t="s">
        <v>1014</v>
      </c>
      <c r="BV514" s="52">
        <f>K3+(505*K5)</f>
        <v>506</v>
      </c>
      <c r="BW514" s="42"/>
    </row>
    <row r="515" spans="1:75" x14ac:dyDescent="0.2">
      <c r="A515" s="3"/>
      <c r="BS515" s="42"/>
      <c r="BT515" s="50" t="s">
        <v>559</v>
      </c>
      <c r="BU515" s="51" t="s">
        <v>1014</v>
      </c>
      <c r="BV515" s="52">
        <f>K3+(506*K5)</f>
        <v>507</v>
      </c>
      <c r="BW515" s="42"/>
    </row>
    <row r="516" spans="1:75" x14ac:dyDescent="0.2">
      <c r="A516" s="3"/>
      <c r="BS516" s="42"/>
      <c r="BT516" s="50" t="s">
        <v>751</v>
      </c>
      <c r="BU516" s="51" t="s">
        <v>1014</v>
      </c>
      <c r="BV516" s="52">
        <f>K3+(507*K5)</f>
        <v>508</v>
      </c>
      <c r="BW516" s="42"/>
    </row>
    <row r="517" spans="1:75" x14ac:dyDescent="0.2">
      <c r="BS517" s="42"/>
      <c r="BT517" s="50" t="s">
        <v>310</v>
      </c>
      <c r="BU517" s="51" t="s">
        <v>1014</v>
      </c>
      <c r="BV517" s="52">
        <f>K3+(508*K5)</f>
        <v>509</v>
      </c>
      <c r="BW517" s="42"/>
    </row>
    <row r="518" spans="1:75" x14ac:dyDescent="0.2">
      <c r="BS518" s="42"/>
      <c r="BT518" s="50" t="s">
        <v>502</v>
      </c>
      <c r="BU518" s="51" t="s">
        <v>1014</v>
      </c>
      <c r="BV518" s="52">
        <f>K3+(509*K5)</f>
        <v>510</v>
      </c>
      <c r="BW518" s="42"/>
    </row>
    <row r="519" spans="1:75" x14ac:dyDescent="0.2">
      <c r="BS519" s="42"/>
      <c r="BT519" s="50" t="s">
        <v>87</v>
      </c>
      <c r="BU519" s="51" t="s">
        <v>1014</v>
      </c>
      <c r="BV519" s="52">
        <f>K3+(510*K5)</f>
        <v>511</v>
      </c>
      <c r="BW519" s="42"/>
    </row>
    <row r="520" spans="1:75" x14ac:dyDescent="0.2">
      <c r="BS520" s="42"/>
      <c r="BT520" s="50" t="s">
        <v>143</v>
      </c>
      <c r="BU520" s="51" t="s">
        <v>1014</v>
      </c>
      <c r="BV520" s="52">
        <f>K3+(511*K5)</f>
        <v>512</v>
      </c>
      <c r="BW520" s="42"/>
    </row>
    <row r="521" spans="1:75" x14ac:dyDescent="0.2">
      <c r="BS521" s="42"/>
      <c r="BT521" s="50" t="s">
        <v>896</v>
      </c>
      <c r="BU521" s="51" t="s">
        <v>1014</v>
      </c>
      <c r="BV521" s="52">
        <f>K3+(512*K5)</f>
        <v>513</v>
      </c>
      <c r="BW521" s="42"/>
    </row>
    <row r="522" spans="1:75" x14ac:dyDescent="0.2">
      <c r="BS522" s="42"/>
      <c r="BT522" s="50" t="s">
        <v>839</v>
      </c>
      <c r="BU522" s="51" t="s">
        <v>1014</v>
      </c>
      <c r="BV522" s="52">
        <f>K3+(513*K5)</f>
        <v>514</v>
      </c>
      <c r="BW522" s="42"/>
    </row>
    <row r="523" spans="1:75" x14ac:dyDescent="0.2">
      <c r="BS523" s="42"/>
      <c r="BT523" s="50" t="s">
        <v>753</v>
      </c>
      <c r="BU523" s="51" t="s">
        <v>1014</v>
      </c>
      <c r="BV523" s="52">
        <f>K3+(514*K5)</f>
        <v>515</v>
      </c>
      <c r="BW523" s="42"/>
    </row>
    <row r="524" spans="1:75" x14ac:dyDescent="0.2">
      <c r="B524" s="1"/>
      <c r="D524" s="95"/>
      <c r="BS524" s="42"/>
      <c r="BT524" s="50" t="s">
        <v>561</v>
      </c>
      <c r="BU524" s="51" t="s">
        <v>1014</v>
      </c>
      <c r="BV524" s="52">
        <f>K3+(515*K5)</f>
        <v>516</v>
      </c>
      <c r="BW524" s="42"/>
    </row>
    <row r="525" spans="1:75" x14ac:dyDescent="0.2">
      <c r="BS525" s="42"/>
      <c r="BT525" s="50" t="s">
        <v>500</v>
      </c>
      <c r="BU525" s="51" t="s">
        <v>1014</v>
      </c>
      <c r="BV525" s="52">
        <f>K3+(516*K5)</f>
        <v>517</v>
      </c>
      <c r="BW525" s="42"/>
    </row>
    <row r="526" spans="1:75" x14ac:dyDescent="0.2">
      <c r="BS526" s="42"/>
      <c r="BT526" s="50" t="s">
        <v>308</v>
      </c>
      <c r="BU526" s="51" t="s">
        <v>1014</v>
      </c>
      <c r="BV526" s="52">
        <f>K3+(517*K5)</f>
        <v>518</v>
      </c>
      <c r="BW526" s="42"/>
    </row>
    <row r="527" spans="1:75" x14ac:dyDescent="0.2">
      <c r="BS527" s="42"/>
      <c r="BT527" s="50" t="s">
        <v>145</v>
      </c>
      <c r="BU527" s="51" t="s">
        <v>1014</v>
      </c>
      <c r="BV527" s="52">
        <f>K3+(518*K5)</f>
        <v>519</v>
      </c>
      <c r="BW527" s="42"/>
    </row>
    <row r="528" spans="1:75" x14ac:dyDescent="0.2">
      <c r="BS528" s="42"/>
      <c r="BT528" s="50" t="s">
        <v>89</v>
      </c>
      <c r="BU528" s="51" t="s">
        <v>1014</v>
      </c>
      <c r="BV528" s="52">
        <f>K3+(519*K5)</f>
        <v>520</v>
      </c>
      <c r="BW528" s="42"/>
    </row>
    <row r="529" spans="71:75" x14ac:dyDescent="0.2">
      <c r="BS529" s="42"/>
      <c r="BT529" s="50" t="s">
        <v>386</v>
      </c>
      <c r="BU529" s="51" t="s">
        <v>1014</v>
      </c>
      <c r="BV529" s="52">
        <f>K3+(520*K5)</f>
        <v>521</v>
      </c>
      <c r="BW529" s="42"/>
    </row>
    <row r="530" spans="71:75" x14ac:dyDescent="0.2">
      <c r="BS530" s="42"/>
      <c r="BT530" s="50" t="s">
        <v>328</v>
      </c>
      <c r="BU530" s="51" t="s">
        <v>1014</v>
      </c>
      <c r="BV530" s="52">
        <f>K3+(521*K5)</f>
        <v>522</v>
      </c>
      <c r="BW530" s="42"/>
    </row>
    <row r="531" spans="71:75" x14ac:dyDescent="0.2">
      <c r="BS531" s="42"/>
      <c r="BT531" s="50" t="s">
        <v>258</v>
      </c>
      <c r="BU531" s="51" t="s">
        <v>1014</v>
      </c>
      <c r="BV531" s="52">
        <f>K3+(522*K5)</f>
        <v>523</v>
      </c>
      <c r="BW531" s="42"/>
    </row>
    <row r="532" spans="71:75" x14ac:dyDescent="0.2">
      <c r="BS532" s="42"/>
      <c r="BT532" s="50" t="s">
        <v>69</v>
      </c>
      <c r="BU532" s="51" t="s">
        <v>1014</v>
      </c>
      <c r="BV532" s="52">
        <f>K3+(523*K5)</f>
        <v>524</v>
      </c>
      <c r="BW532" s="42"/>
    </row>
    <row r="533" spans="71:75" x14ac:dyDescent="0.2">
      <c r="BS533" s="42"/>
      <c r="BT533" s="50" t="s">
        <v>1009</v>
      </c>
      <c r="BU533" s="51" t="s">
        <v>1014</v>
      </c>
      <c r="BV533" s="52">
        <f>K3+(524*K5)</f>
        <v>525</v>
      </c>
      <c r="BW533" s="42"/>
    </row>
    <row r="534" spans="71:75" x14ac:dyDescent="0.2">
      <c r="BS534" s="42"/>
      <c r="BT534" s="50" t="s">
        <v>819</v>
      </c>
      <c r="BU534" s="51" t="s">
        <v>1014</v>
      </c>
      <c r="BV534" s="52">
        <f>K3+(525*K5)</f>
        <v>526</v>
      </c>
      <c r="BW534" s="42"/>
    </row>
    <row r="535" spans="71:75" x14ac:dyDescent="0.2">
      <c r="BS535" s="42"/>
      <c r="BT535" s="50" t="s">
        <v>639</v>
      </c>
      <c r="BU535" s="51" t="s">
        <v>1014</v>
      </c>
      <c r="BV535" s="52">
        <f>K3+(526*K5)</f>
        <v>527</v>
      </c>
      <c r="BW535" s="42"/>
    </row>
    <row r="536" spans="71:75" x14ac:dyDescent="0.2">
      <c r="BS536" s="42"/>
      <c r="BT536" s="50" t="s">
        <v>581</v>
      </c>
      <c r="BU536" s="51" t="s">
        <v>1014</v>
      </c>
      <c r="BV536" s="52">
        <f>K3+(527*K5)</f>
        <v>528</v>
      </c>
      <c r="BW536" s="42"/>
    </row>
    <row r="537" spans="71:75" x14ac:dyDescent="0.2">
      <c r="BS537" s="42"/>
      <c r="BT537" s="50" t="s">
        <v>105</v>
      </c>
      <c r="BU537" s="51" t="s">
        <v>1014</v>
      </c>
      <c r="BV537" s="52">
        <f>K3+(528*K5)</f>
        <v>529</v>
      </c>
      <c r="BW537" s="42"/>
    </row>
    <row r="538" spans="71:75" x14ac:dyDescent="0.2">
      <c r="BS538" s="42"/>
      <c r="BT538" s="50" t="s">
        <v>160</v>
      </c>
      <c r="BU538" s="51" t="s">
        <v>1014</v>
      </c>
      <c r="BV538" s="52">
        <f>K3+(529*K5)</f>
        <v>530</v>
      </c>
      <c r="BW538" s="42"/>
    </row>
    <row r="539" spans="71:75" x14ac:dyDescent="0.2">
      <c r="BS539" s="42"/>
      <c r="BT539" s="50" t="s">
        <v>292</v>
      </c>
      <c r="BU539" s="51" t="s">
        <v>1014</v>
      </c>
      <c r="BV539" s="52">
        <f>K3+(530*K5)</f>
        <v>531</v>
      </c>
      <c r="BW539" s="42"/>
    </row>
    <row r="540" spans="71:75" x14ac:dyDescent="0.2">
      <c r="BS540" s="42"/>
      <c r="BT540" s="50" t="s">
        <v>484</v>
      </c>
      <c r="BU540" s="51" t="s">
        <v>1014</v>
      </c>
      <c r="BV540" s="52">
        <f>K3+(531*K5)</f>
        <v>532</v>
      </c>
      <c r="BW540" s="42"/>
    </row>
    <row r="541" spans="71:75" x14ac:dyDescent="0.2">
      <c r="BS541" s="42"/>
      <c r="BT541" s="50" t="s">
        <v>545</v>
      </c>
      <c r="BU541" s="51" t="s">
        <v>1014</v>
      </c>
      <c r="BV541" s="52">
        <f>K3+(532*K5)</f>
        <v>533</v>
      </c>
      <c r="BW541" s="42"/>
    </row>
    <row r="542" spans="71:75" x14ac:dyDescent="0.2">
      <c r="BS542" s="42"/>
      <c r="BT542" s="50" t="s">
        <v>737</v>
      </c>
      <c r="BU542" s="51" t="s">
        <v>1014</v>
      </c>
      <c r="BV542" s="52">
        <f>K3+(533*K5)</f>
        <v>534</v>
      </c>
      <c r="BW542" s="42"/>
    </row>
    <row r="543" spans="71:75" x14ac:dyDescent="0.2">
      <c r="BS543" s="42"/>
      <c r="BT543" s="50" t="s">
        <v>855</v>
      </c>
      <c r="BU543" s="51" t="s">
        <v>1014</v>
      </c>
      <c r="BV543" s="52">
        <f>K3+(534*K5)</f>
        <v>535</v>
      </c>
      <c r="BW543" s="42"/>
    </row>
    <row r="544" spans="71:75" x14ac:dyDescent="0.2">
      <c r="BS544" s="42"/>
      <c r="BT544" s="50" t="s">
        <v>912</v>
      </c>
      <c r="BU544" s="51" t="s">
        <v>1014</v>
      </c>
      <c r="BV544" s="52">
        <f>K3+(535*K5)</f>
        <v>536</v>
      </c>
      <c r="BW544" s="42"/>
    </row>
    <row r="545" spans="1:75" x14ac:dyDescent="0.2">
      <c r="BS545" s="42"/>
      <c r="BT545" s="50" t="s">
        <v>597</v>
      </c>
      <c r="BU545" s="51" t="s">
        <v>1014</v>
      </c>
      <c r="BV545" s="52">
        <f>K3+(536*K5)</f>
        <v>537</v>
      </c>
      <c r="BW545" s="42"/>
    </row>
    <row r="546" spans="1:75" x14ac:dyDescent="0.2">
      <c r="BS546" s="42"/>
      <c r="BT546" s="70" t="s">
        <v>655</v>
      </c>
      <c r="BU546" s="51" t="s">
        <v>1014</v>
      </c>
      <c r="BV546" s="52">
        <f>K3+(537*K5)</f>
        <v>538</v>
      </c>
      <c r="BW546" s="42"/>
    </row>
    <row r="547" spans="1:75" x14ac:dyDescent="0.2">
      <c r="BS547" s="42"/>
      <c r="BT547" s="50" t="s">
        <v>803</v>
      </c>
      <c r="BU547" s="51" t="s">
        <v>1014</v>
      </c>
      <c r="BV547" s="52">
        <f>K3+(538*K5)</f>
        <v>539</v>
      </c>
      <c r="BW547" s="42"/>
    </row>
    <row r="548" spans="1:75" x14ac:dyDescent="0.2">
      <c r="BS548" s="42"/>
      <c r="BT548" s="50" t="s">
        <v>993</v>
      </c>
      <c r="BU548" s="51" t="s">
        <v>1014</v>
      </c>
      <c r="BV548" s="52">
        <f>K3+(539*K5)</f>
        <v>540</v>
      </c>
      <c r="BW548" s="42"/>
    </row>
    <row r="549" spans="1:75" x14ac:dyDescent="0.2">
      <c r="BS549" s="42"/>
      <c r="BT549" s="70" t="s">
        <v>53</v>
      </c>
      <c r="BU549" s="51" t="s">
        <v>1014</v>
      </c>
      <c r="BV549" s="52">
        <f>K3+(540*K5)</f>
        <v>541</v>
      </c>
      <c r="BW549" s="42"/>
    </row>
    <row r="550" spans="1:75" x14ac:dyDescent="0.2">
      <c r="BS550" s="42"/>
      <c r="BT550" s="50" t="s">
        <v>242</v>
      </c>
      <c r="BU550" s="51" t="s">
        <v>1014</v>
      </c>
      <c r="BV550" s="52">
        <f>K3+(541*K5)</f>
        <v>542</v>
      </c>
      <c r="BW550" s="42"/>
    </row>
    <row r="551" spans="1:75" x14ac:dyDescent="0.2">
      <c r="BS551" s="42"/>
      <c r="BT551" s="50" t="s">
        <v>344</v>
      </c>
      <c r="BU551" s="51" t="s">
        <v>1014</v>
      </c>
      <c r="BV551" s="52">
        <f>K3+(542*K5)</f>
        <v>543</v>
      </c>
      <c r="BW551" s="42"/>
    </row>
    <row r="552" spans="1:75" x14ac:dyDescent="0.2">
      <c r="BS552" s="42"/>
      <c r="BT552" s="70" t="s">
        <v>402</v>
      </c>
      <c r="BU552" s="51" t="s">
        <v>1014</v>
      </c>
      <c r="BV552" s="52">
        <f>K3+(543*K5)</f>
        <v>544</v>
      </c>
      <c r="BW552" s="42"/>
    </row>
    <row r="553" spans="1:75" x14ac:dyDescent="0.2">
      <c r="BS553" s="42"/>
      <c r="BT553" s="50" t="s">
        <v>961</v>
      </c>
      <c r="BU553" s="51" t="s">
        <v>1014</v>
      </c>
      <c r="BV553" s="52">
        <f>K3+(544*K5)</f>
        <v>545</v>
      </c>
      <c r="BW553" s="42"/>
    </row>
    <row r="554" spans="1:75" x14ac:dyDescent="0.2">
      <c r="BS554" s="42"/>
      <c r="BT554" s="50" t="s">
        <v>771</v>
      </c>
      <c r="BU554" s="51" t="s">
        <v>1014</v>
      </c>
      <c r="BV554" s="52">
        <f>K3+(545*K5)</f>
        <v>546</v>
      </c>
      <c r="BW554" s="42"/>
    </row>
    <row r="555" spans="1:75" x14ac:dyDescent="0.2">
      <c r="BS555" s="42"/>
      <c r="BT555" s="50" t="s">
        <v>687</v>
      </c>
      <c r="BU555" s="51" t="s">
        <v>1014</v>
      </c>
      <c r="BV555" s="52">
        <f>K3+(546*K5)</f>
        <v>547</v>
      </c>
      <c r="BW555" s="42"/>
    </row>
    <row r="556" spans="1:75" x14ac:dyDescent="0.2">
      <c r="BS556" s="42"/>
      <c r="BT556" s="50" t="s">
        <v>628</v>
      </c>
      <c r="BU556" s="51" t="s">
        <v>1014</v>
      </c>
      <c r="BV556" s="52">
        <f>K3+(547*K5)</f>
        <v>548</v>
      </c>
      <c r="BW556" s="42"/>
    </row>
    <row r="557" spans="1:75" x14ac:dyDescent="0.2">
      <c r="A557" s="3"/>
      <c r="BS557" s="42"/>
      <c r="BT557" s="50" t="s">
        <v>434</v>
      </c>
      <c r="BU557" s="51" t="s">
        <v>1014</v>
      </c>
      <c r="BV557" s="52">
        <f>K3+(548*K5)</f>
        <v>549</v>
      </c>
      <c r="BW557" s="42"/>
    </row>
    <row r="558" spans="1:75" x14ac:dyDescent="0.2">
      <c r="A558" s="3"/>
      <c r="BS558" s="42"/>
      <c r="BT558" s="50" t="s">
        <v>375</v>
      </c>
      <c r="BU558" s="51" t="s">
        <v>1014</v>
      </c>
      <c r="BV558" s="52">
        <f>K3+(549*K5)</f>
        <v>550</v>
      </c>
      <c r="BW558" s="42"/>
    </row>
    <row r="559" spans="1:75" x14ac:dyDescent="0.2">
      <c r="A559" s="3"/>
      <c r="BS559" s="42"/>
      <c r="BT559" s="50" t="s">
        <v>211</v>
      </c>
      <c r="BU559" s="51" t="s">
        <v>1014</v>
      </c>
      <c r="BV559" s="52">
        <f>K3+(550*K5)</f>
        <v>551</v>
      </c>
      <c r="BW559" s="42"/>
    </row>
    <row r="560" spans="1:75" x14ac:dyDescent="0.2">
      <c r="BS560" s="42"/>
      <c r="BT560" s="50" t="s">
        <v>21</v>
      </c>
      <c r="BU560" s="51" t="s">
        <v>1014</v>
      </c>
      <c r="BV560" s="52">
        <f>K3+(551*K5)</f>
        <v>552</v>
      </c>
      <c r="BW560" s="42"/>
    </row>
    <row r="561" spans="1:75" x14ac:dyDescent="0.2">
      <c r="A561" s="3"/>
      <c r="BS561" s="42"/>
      <c r="BT561" s="50" t="s">
        <v>454</v>
      </c>
      <c r="BU561" s="51" t="s">
        <v>1014</v>
      </c>
      <c r="BV561" s="52">
        <f>K3+(552*K5)</f>
        <v>553</v>
      </c>
      <c r="BW561" s="42"/>
    </row>
    <row r="562" spans="1:75" x14ac:dyDescent="0.2">
      <c r="A562" s="3"/>
      <c r="BS562" s="42"/>
      <c r="BT562" s="50" t="s">
        <v>261</v>
      </c>
      <c r="BU562" s="51" t="s">
        <v>1014</v>
      </c>
      <c r="BV562" s="52">
        <f>K3+(553*K5)</f>
        <v>554</v>
      </c>
      <c r="BW562" s="42"/>
    </row>
    <row r="563" spans="1:75" x14ac:dyDescent="0.2">
      <c r="A563" s="3"/>
      <c r="BS563" s="42"/>
      <c r="BT563" s="50" t="s">
        <v>191</v>
      </c>
      <c r="BU563" s="51" t="s">
        <v>1014</v>
      </c>
      <c r="BV563" s="52">
        <f>K3+(554*K5)</f>
        <v>555</v>
      </c>
      <c r="BW563" s="42"/>
    </row>
    <row r="564" spans="1:75" x14ac:dyDescent="0.2">
      <c r="A564" s="3"/>
      <c r="BS564" s="42"/>
      <c r="BT564" s="50" t="s">
        <v>135</v>
      </c>
      <c r="BU564" s="51" t="s">
        <v>1014</v>
      </c>
      <c r="BV564" s="52">
        <f>K3+(555*K5)</f>
        <v>556</v>
      </c>
      <c r="BW564" s="42"/>
    </row>
    <row r="565" spans="1:75" x14ac:dyDescent="0.2">
      <c r="BS565" s="42"/>
      <c r="BT565" s="50" t="s">
        <v>943</v>
      </c>
      <c r="BU565" s="51" t="s">
        <v>1014</v>
      </c>
      <c r="BV565" s="52">
        <f>K3+(556*K5)</f>
        <v>557</v>
      </c>
      <c r="BW565" s="42"/>
    </row>
    <row r="566" spans="1:75" x14ac:dyDescent="0.2">
      <c r="BS566" s="42"/>
      <c r="BT566" s="50" t="s">
        <v>885</v>
      </c>
      <c r="BU566" s="51" t="s">
        <v>1014</v>
      </c>
      <c r="BV566" s="52">
        <f>K3+(557*K5)</f>
        <v>558</v>
      </c>
      <c r="BW566" s="42"/>
    </row>
    <row r="567" spans="1:75" x14ac:dyDescent="0.2">
      <c r="B567" s="1"/>
      <c r="D567" s="95"/>
      <c r="BS567" s="42"/>
      <c r="BT567" s="50" t="s">
        <v>707</v>
      </c>
      <c r="BU567" s="51" t="s">
        <v>1014</v>
      </c>
      <c r="BV567" s="52">
        <f>K3+(558*K5)</f>
        <v>559</v>
      </c>
      <c r="BW567" s="42"/>
    </row>
    <row r="568" spans="1:75" x14ac:dyDescent="0.2">
      <c r="BS568" s="42"/>
      <c r="BT568" s="50" t="s">
        <v>515</v>
      </c>
      <c r="BU568" s="51" t="s">
        <v>1014</v>
      </c>
      <c r="BV568" s="52">
        <f>K3+(559*K5)</f>
        <v>560</v>
      </c>
      <c r="BW568" s="42"/>
    </row>
    <row r="569" spans="1:75" x14ac:dyDescent="0.2">
      <c r="BS569" s="42"/>
      <c r="BT569" s="50" t="s">
        <v>37</v>
      </c>
      <c r="BU569" s="51" t="s">
        <v>1014</v>
      </c>
      <c r="BV569" s="52">
        <f>K3+(560*K5)</f>
        <v>561</v>
      </c>
      <c r="BW569" s="42"/>
    </row>
    <row r="570" spans="1:75" x14ac:dyDescent="0.2">
      <c r="BS570" s="42"/>
      <c r="BT570" s="50" t="s">
        <v>226</v>
      </c>
      <c r="BU570" s="51" t="s">
        <v>1014</v>
      </c>
      <c r="BV570" s="52">
        <f>K3+(561*K5)</f>
        <v>562</v>
      </c>
      <c r="BW570" s="42"/>
    </row>
    <row r="571" spans="1:75" x14ac:dyDescent="0.2">
      <c r="BS571" s="42"/>
      <c r="BT571" s="50" t="s">
        <v>360</v>
      </c>
      <c r="BU571" s="51" t="s">
        <v>1014</v>
      </c>
      <c r="BV571" s="52">
        <f>K3+(562*K5)</f>
        <v>563</v>
      </c>
      <c r="BW571" s="42"/>
    </row>
    <row r="572" spans="1:75" x14ac:dyDescent="0.2">
      <c r="BS572" s="42"/>
      <c r="BT572" s="50" t="s">
        <v>418</v>
      </c>
      <c r="BU572" s="51" t="s">
        <v>1014</v>
      </c>
      <c r="BV572" s="52">
        <f>K3+(563*K5)</f>
        <v>564</v>
      </c>
      <c r="BW572" s="42"/>
    </row>
    <row r="573" spans="1:75" x14ac:dyDescent="0.2">
      <c r="BS573" s="42"/>
      <c r="BT573" s="50" t="s">
        <v>613</v>
      </c>
      <c r="BU573" s="51" t="s">
        <v>1014</v>
      </c>
      <c r="BV573" s="52">
        <f>K3+(564*K5)</f>
        <v>565</v>
      </c>
      <c r="BW573" s="42"/>
    </row>
    <row r="574" spans="1:75" x14ac:dyDescent="0.2">
      <c r="BS574" s="42"/>
      <c r="BT574" s="50" t="s">
        <v>671</v>
      </c>
      <c r="BU574" s="51" t="s">
        <v>1014</v>
      </c>
      <c r="BV574" s="52">
        <f>K3+(565*K5)</f>
        <v>566</v>
      </c>
      <c r="BW574" s="42"/>
    </row>
    <row r="575" spans="1:75" x14ac:dyDescent="0.2">
      <c r="BS575" s="42"/>
      <c r="BT575" s="50" t="s">
        <v>787</v>
      </c>
      <c r="BU575" s="51" t="s">
        <v>1014</v>
      </c>
      <c r="BV575" s="52">
        <f>K3+(566*K5)</f>
        <v>567</v>
      </c>
      <c r="BW575" s="42"/>
    </row>
    <row r="576" spans="1:75" x14ac:dyDescent="0.2">
      <c r="BS576" s="42"/>
      <c r="BT576" s="50" t="s">
        <v>977</v>
      </c>
      <c r="BU576" s="51" t="s">
        <v>1014</v>
      </c>
      <c r="BV576" s="52">
        <f>K3+(567*K5)</f>
        <v>568</v>
      </c>
      <c r="BW576" s="42"/>
    </row>
    <row r="577" spans="71:75" x14ac:dyDescent="0.2">
      <c r="BS577" s="42"/>
      <c r="BT577" s="50" t="s">
        <v>531</v>
      </c>
      <c r="BU577" s="51" t="s">
        <v>1014</v>
      </c>
      <c r="BV577" s="52">
        <f>K3+(568*K5)</f>
        <v>569</v>
      </c>
      <c r="BW577" s="42"/>
    </row>
    <row r="578" spans="71:75" x14ac:dyDescent="0.2">
      <c r="BS578" s="42"/>
      <c r="BT578" s="50" t="s">
        <v>722</v>
      </c>
      <c r="BU578" s="51" t="s">
        <v>1014</v>
      </c>
      <c r="BV578" s="52">
        <f>K3+(569*K5)</f>
        <v>570</v>
      </c>
      <c r="BW578" s="42"/>
    </row>
    <row r="579" spans="71:75" x14ac:dyDescent="0.2">
      <c r="BS579" s="42"/>
      <c r="BT579" s="50" t="s">
        <v>870</v>
      </c>
      <c r="BU579" s="51" t="s">
        <v>1014</v>
      </c>
      <c r="BV579" s="52">
        <f>K3+(570*K5)</f>
        <v>571</v>
      </c>
      <c r="BW579" s="42"/>
    </row>
    <row r="580" spans="71:75" x14ac:dyDescent="0.2">
      <c r="BS580" s="42"/>
      <c r="BT580" s="50" t="s">
        <v>928</v>
      </c>
      <c r="BU580" s="51" t="s">
        <v>1014</v>
      </c>
      <c r="BV580" s="52">
        <f>K3+(571*K5)</f>
        <v>572</v>
      </c>
      <c r="BW580" s="42"/>
    </row>
    <row r="581" spans="71:75" x14ac:dyDescent="0.2">
      <c r="BS581" s="42"/>
      <c r="BT581" s="50" t="s">
        <v>120</v>
      </c>
      <c r="BU581" s="51" t="s">
        <v>1014</v>
      </c>
      <c r="BV581" s="52">
        <f>K3+(572*K5)</f>
        <v>573</v>
      </c>
      <c r="BW581" s="42"/>
    </row>
    <row r="582" spans="71:75" x14ac:dyDescent="0.2">
      <c r="BS582" s="42"/>
      <c r="BT582" s="50" t="s">
        <v>175</v>
      </c>
      <c r="BU582" s="51" t="s">
        <v>1014</v>
      </c>
      <c r="BV582" s="52">
        <f>K3+(573*K5)</f>
        <v>574</v>
      </c>
      <c r="BW582" s="42"/>
    </row>
    <row r="583" spans="71:75" x14ac:dyDescent="0.2">
      <c r="BS583" s="42"/>
      <c r="BT583" s="50" t="s">
        <v>277</v>
      </c>
      <c r="BU583" s="51" t="s">
        <v>1014</v>
      </c>
      <c r="BV583" s="52">
        <f>K3+(574*K5)</f>
        <v>575</v>
      </c>
      <c r="BW583" s="42"/>
    </row>
    <row r="584" spans="71:75" x14ac:dyDescent="0.2">
      <c r="BS584" s="42"/>
      <c r="BT584" s="50" t="s">
        <v>470</v>
      </c>
      <c r="BU584" s="51" t="s">
        <v>1014</v>
      </c>
      <c r="BV584" s="52">
        <f>K3+(575*K5)</f>
        <v>576</v>
      </c>
      <c r="BW584" s="42"/>
    </row>
    <row r="585" spans="71:75" x14ac:dyDescent="0.2">
      <c r="BS585" s="42"/>
      <c r="BT585" s="50" t="s">
        <v>0</v>
      </c>
      <c r="BU585" s="51" t="s">
        <v>1014</v>
      </c>
      <c r="BV585" s="52">
        <f>K3+(576*K5)</f>
        <v>577</v>
      </c>
      <c r="BW585" s="42"/>
    </row>
    <row r="586" spans="71:75" x14ac:dyDescent="0.2">
      <c r="BS586" s="42"/>
      <c r="BT586" s="50" t="s">
        <v>1</v>
      </c>
      <c r="BU586" s="51" t="s">
        <v>1014</v>
      </c>
      <c r="BV586" s="52">
        <f>K3+(577*K5)</f>
        <v>578</v>
      </c>
      <c r="BW586" s="42"/>
    </row>
    <row r="587" spans="71:75" x14ac:dyDescent="0.2">
      <c r="BS587" s="42"/>
      <c r="BT587" s="50" t="s">
        <v>2</v>
      </c>
      <c r="BU587" s="51" t="s">
        <v>1014</v>
      </c>
      <c r="BV587" s="52">
        <f>K3+(578*K5)</f>
        <v>579</v>
      </c>
      <c r="BW587" s="42"/>
    </row>
    <row r="588" spans="71:75" x14ac:dyDescent="0.2">
      <c r="BS588" s="42"/>
      <c r="BT588" s="50" t="s">
        <v>716</v>
      </c>
      <c r="BU588" s="69" t="s">
        <v>1014</v>
      </c>
      <c r="BV588" s="52">
        <f>K3+(579*K5)</f>
        <v>580</v>
      </c>
      <c r="BW588" s="42"/>
    </row>
    <row r="589" spans="71:75" x14ac:dyDescent="0.2">
      <c r="BS589" s="42"/>
      <c r="BT589" s="50" t="s">
        <v>283</v>
      </c>
      <c r="BU589" s="51" t="s">
        <v>1014</v>
      </c>
      <c r="BV589" s="52">
        <f>K3+(580*K5)</f>
        <v>581</v>
      </c>
      <c r="BW589" s="42"/>
    </row>
    <row r="590" spans="71:75" x14ac:dyDescent="0.2">
      <c r="BS590" s="42"/>
      <c r="BT590" s="50" t="s">
        <v>468</v>
      </c>
      <c r="BU590" s="51" t="s">
        <v>1014</v>
      </c>
      <c r="BV590" s="52">
        <f>K3+(581*K5)</f>
        <v>582</v>
      </c>
      <c r="BW590" s="42"/>
    </row>
    <row r="591" spans="71:75" x14ac:dyDescent="0.2">
      <c r="BS591" s="42"/>
      <c r="BT591" s="50" t="s">
        <v>114</v>
      </c>
      <c r="BU591" s="51" t="s">
        <v>1014</v>
      </c>
      <c r="BV591" s="52">
        <f>K3+(582*K5)</f>
        <v>583</v>
      </c>
      <c r="BW591" s="42"/>
    </row>
    <row r="592" spans="71:75" x14ac:dyDescent="0.2">
      <c r="BS592" s="42"/>
      <c r="BT592" s="50" t="s">
        <v>177</v>
      </c>
      <c r="BU592" s="51" t="s">
        <v>1014</v>
      </c>
      <c r="BV592" s="52">
        <f>K3+(583*K5)</f>
        <v>584</v>
      </c>
      <c r="BW592" s="42"/>
    </row>
    <row r="593" spans="1:75" x14ac:dyDescent="0.2">
      <c r="BS593" s="42"/>
      <c r="BT593" s="50" t="s">
        <v>358</v>
      </c>
      <c r="BU593" s="51" t="s">
        <v>1014</v>
      </c>
      <c r="BV593" s="52">
        <f>K3+(584*K5)</f>
        <v>585</v>
      </c>
      <c r="BW593" s="42"/>
    </row>
    <row r="594" spans="1:75" x14ac:dyDescent="0.2">
      <c r="BS594" s="42"/>
      <c r="BT594" s="50" t="s">
        <v>424</v>
      </c>
      <c r="BU594" s="51" t="s">
        <v>1014</v>
      </c>
      <c r="BV594" s="52">
        <f>K3+(585*K5)</f>
        <v>586</v>
      </c>
      <c r="BW594" s="42"/>
    </row>
    <row r="595" spans="1:75" x14ac:dyDescent="0.2">
      <c r="BS595" s="42"/>
      <c r="BT595" s="50" t="s">
        <v>39</v>
      </c>
      <c r="BU595" s="51" t="s">
        <v>1014</v>
      </c>
      <c r="BV595" s="52">
        <f>K3+(586*K5)</f>
        <v>587</v>
      </c>
      <c r="BW595" s="42"/>
    </row>
    <row r="596" spans="1:75" x14ac:dyDescent="0.2">
      <c r="BS596" s="42"/>
      <c r="BT596" s="50" t="s">
        <v>220</v>
      </c>
      <c r="BU596" s="51" t="s">
        <v>1014</v>
      </c>
      <c r="BV596" s="52">
        <f>K3+(587*K5)</f>
        <v>588</v>
      </c>
      <c r="BW596" s="42"/>
    </row>
    <row r="597" spans="1:75" x14ac:dyDescent="0.2">
      <c r="BS597" s="42"/>
      <c r="BT597" s="50" t="s">
        <v>793</v>
      </c>
      <c r="BU597" s="51" t="s">
        <v>1014</v>
      </c>
      <c r="BV597" s="52">
        <f>K3+(588*K5)</f>
        <v>589</v>
      </c>
      <c r="BW597" s="42"/>
    </row>
    <row r="598" spans="1:75" x14ac:dyDescent="0.2">
      <c r="BS598" s="42"/>
      <c r="BT598" s="50" t="s">
        <v>975</v>
      </c>
      <c r="BU598" s="51" t="s">
        <v>1014</v>
      </c>
      <c r="BV598" s="52">
        <f>K3+(589*K5)</f>
        <v>590</v>
      </c>
      <c r="BW598" s="42"/>
    </row>
    <row r="599" spans="1:75" x14ac:dyDescent="0.2">
      <c r="BS599" s="42"/>
      <c r="BT599" s="50" t="s">
        <v>607</v>
      </c>
      <c r="BU599" s="51" t="s">
        <v>1014</v>
      </c>
      <c r="BV599" s="52">
        <f>K3+(590*K5)</f>
        <v>591</v>
      </c>
      <c r="BW599" s="42"/>
    </row>
    <row r="600" spans="1:75" x14ac:dyDescent="0.2">
      <c r="A600" s="3"/>
      <c r="BS600" s="42"/>
      <c r="BT600" s="50" t="s">
        <v>673</v>
      </c>
      <c r="BU600" s="51" t="s">
        <v>1014</v>
      </c>
      <c r="BV600" s="52">
        <f>K3+(591*K5)</f>
        <v>592</v>
      </c>
      <c r="BW600" s="42"/>
    </row>
    <row r="601" spans="1:75" x14ac:dyDescent="0.2">
      <c r="A601" s="3"/>
      <c r="BS601" s="42"/>
      <c r="BT601" s="50" t="s">
        <v>193</v>
      </c>
      <c r="BU601" s="51" t="s">
        <v>1014</v>
      </c>
      <c r="BV601" s="52">
        <f>K3+(592*K5)</f>
        <v>593</v>
      </c>
      <c r="BW601" s="42"/>
    </row>
    <row r="602" spans="1:75" x14ac:dyDescent="0.2">
      <c r="A602" s="3"/>
      <c r="BS602" s="42"/>
      <c r="BT602" s="50" t="s">
        <v>129</v>
      </c>
      <c r="BU602" s="51" t="s">
        <v>1014</v>
      </c>
      <c r="BV602" s="52">
        <f>K3+(593*K5)</f>
        <v>594</v>
      </c>
      <c r="BW602" s="42"/>
    </row>
    <row r="603" spans="1:75" x14ac:dyDescent="0.2">
      <c r="BS603" s="42"/>
      <c r="BT603" s="50" t="s">
        <v>452</v>
      </c>
      <c r="BU603" s="51" t="s">
        <v>1014</v>
      </c>
      <c r="BV603" s="52">
        <f>K3+(594*K5)</f>
        <v>595</v>
      </c>
      <c r="BW603" s="42"/>
    </row>
    <row r="604" spans="1:75" x14ac:dyDescent="0.2">
      <c r="A604" s="3"/>
      <c r="BS604" s="42"/>
      <c r="BT604" s="50" t="s">
        <v>267</v>
      </c>
      <c r="BU604" s="51" t="s">
        <v>1014</v>
      </c>
      <c r="BV604" s="52">
        <f>K3+(595*K5)</f>
        <v>596</v>
      </c>
      <c r="BW604" s="42"/>
    </row>
    <row r="605" spans="1:75" x14ac:dyDescent="0.2">
      <c r="A605" s="3"/>
      <c r="BS605" s="42"/>
      <c r="BT605" s="50" t="s">
        <v>701</v>
      </c>
      <c r="BU605" s="51" t="s">
        <v>1014</v>
      </c>
      <c r="BV605" s="52">
        <f>K3+(596*K5)</f>
        <v>597</v>
      </c>
      <c r="BW605" s="42"/>
    </row>
    <row r="606" spans="1:75" x14ac:dyDescent="0.2">
      <c r="A606" s="3"/>
      <c r="BS606" s="42"/>
      <c r="BT606" s="50" t="s">
        <v>517</v>
      </c>
      <c r="BU606" s="51" t="s">
        <v>1014</v>
      </c>
      <c r="BV606" s="52">
        <f>K3+(597*K5)</f>
        <v>598</v>
      </c>
      <c r="BW606" s="42"/>
    </row>
    <row r="607" spans="1:75" x14ac:dyDescent="0.2">
      <c r="A607" s="3"/>
      <c r="BS607" s="42"/>
      <c r="BT607" s="50" t="s">
        <v>949</v>
      </c>
      <c r="BU607" s="51" t="s">
        <v>1014</v>
      </c>
      <c r="BV607" s="52">
        <f>K3+(598*K5)</f>
        <v>599</v>
      </c>
      <c r="BW607" s="42"/>
    </row>
    <row r="608" spans="1:75" x14ac:dyDescent="0.2">
      <c r="BS608" s="42"/>
      <c r="BT608" s="50" t="s">
        <v>883</v>
      </c>
      <c r="BU608" s="51" t="s">
        <v>1014</v>
      </c>
      <c r="BV608" s="52">
        <f>K3+(599*K5)</f>
        <v>600</v>
      </c>
      <c r="BW608" s="42"/>
    </row>
    <row r="609" spans="2:75" x14ac:dyDescent="0.2">
      <c r="BS609" s="42"/>
      <c r="BT609" s="50" t="s">
        <v>689</v>
      </c>
      <c r="BU609" s="51" t="s">
        <v>1014</v>
      </c>
      <c r="BV609" s="52">
        <f>K3+(600*K5)</f>
        <v>601</v>
      </c>
      <c r="BW609" s="42"/>
    </row>
    <row r="610" spans="2:75" x14ac:dyDescent="0.2">
      <c r="B610" s="1"/>
      <c r="D610" s="95"/>
      <c r="BS610" s="42"/>
      <c r="BT610" s="50" t="s">
        <v>622</v>
      </c>
      <c r="BU610" s="51" t="s">
        <v>1014</v>
      </c>
      <c r="BV610" s="52">
        <f>K3+(601*K5)</f>
        <v>602</v>
      </c>
      <c r="BW610" s="42"/>
    </row>
    <row r="611" spans="2:75" x14ac:dyDescent="0.2">
      <c r="BS611" s="42"/>
      <c r="BT611" s="50" t="s">
        <v>959</v>
      </c>
      <c r="BU611" s="51" t="s">
        <v>1014</v>
      </c>
      <c r="BV611" s="52">
        <f>K3+(602*K5)</f>
        <v>603</v>
      </c>
      <c r="BW611" s="42"/>
    </row>
    <row r="612" spans="2:75" x14ac:dyDescent="0.2">
      <c r="BS612" s="42"/>
      <c r="BT612" s="50" t="s">
        <v>777</v>
      </c>
      <c r="BU612" s="51" t="s">
        <v>1014</v>
      </c>
      <c r="BV612" s="52">
        <f>K3+(603*K5)</f>
        <v>604</v>
      </c>
      <c r="BW612" s="42"/>
    </row>
    <row r="613" spans="2:75" x14ac:dyDescent="0.2">
      <c r="BS613" s="42"/>
      <c r="BT613" s="50" t="s">
        <v>205</v>
      </c>
      <c r="BU613" s="51" t="s">
        <v>1014</v>
      </c>
      <c r="BV613" s="52">
        <f>K3+(604*K5)</f>
        <v>605</v>
      </c>
      <c r="BW613" s="42"/>
    </row>
    <row r="614" spans="2:75" x14ac:dyDescent="0.2">
      <c r="BS614" s="42"/>
      <c r="BT614" s="50" t="s">
        <v>23</v>
      </c>
      <c r="BU614" s="51" t="s">
        <v>1014</v>
      </c>
      <c r="BV614" s="52">
        <f>K3+(605*K5)</f>
        <v>606</v>
      </c>
      <c r="BW614" s="42"/>
    </row>
    <row r="615" spans="2:75" x14ac:dyDescent="0.2">
      <c r="BS615" s="42"/>
      <c r="BT615" s="50" t="s">
        <v>440</v>
      </c>
      <c r="BU615" s="51" t="s">
        <v>1014</v>
      </c>
      <c r="BV615" s="52">
        <f>K3+(606*K5)</f>
        <v>607</v>
      </c>
      <c r="BW615" s="42"/>
    </row>
    <row r="616" spans="2:75" x14ac:dyDescent="0.2">
      <c r="BS616" s="42"/>
      <c r="BT616" s="50" t="s">
        <v>373</v>
      </c>
      <c r="BU616" s="51" t="s">
        <v>1014</v>
      </c>
      <c r="BV616" s="52">
        <f>K3+(607*K5)</f>
        <v>608</v>
      </c>
      <c r="BW616" s="42"/>
    </row>
    <row r="617" spans="2:75" x14ac:dyDescent="0.2">
      <c r="BS617" s="42"/>
      <c r="BT617" s="50" t="s">
        <v>809</v>
      </c>
      <c r="BU617" s="51" t="s">
        <v>1014</v>
      </c>
      <c r="BV617" s="52">
        <f>K3+(608*K5)</f>
        <v>609</v>
      </c>
      <c r="BW617" s="42"/>
    </row>
    <row r="618" spans="2:75" x14ac:dyDescent="0.2">
      <c r="BS618" s="42"/>
      <c r="BT618" s="50" t="s">
        <v>991</v>
      </c>
      <c r="BU618" s="51" t="s">
        <v>1014</v>
      </c>
      <c r="BV618" s="52">
        <f>K3+(609*K5)</f>
        <v>610</v>
      </c>
      <c r="BW618" s="42"/>
    </row>
    <row r="619" spans="2:75" x14ac:dyDescent="0.2">
      <c r="BS619" s="42"/>
      <c r="BT619" s="50" t="s">
        <v>591</v>
      </c>
      <c r="BU619" s="51" t="s">
        <v>1014</v>
      </c>
      <c r="BV619" s="52">
        <f>K3+(610*K5)</f>
        <v>611</v>
      </c>
      <c r="BW619" s="42"/>
    </row>
    <row r="620" spans="2:75" x14ac:dyDescent="0.2">
      <c r="BS620" s="42"/>
      <c r="BT620" s="50" t="s">
        <v>657</v>
      </c>
      <c r="BU620" s="51" t="s">
        <v>1014</v>
      </c>
      <c r="BV620" s="52">
        <f>K3+(611*K5)</f>
        <v>612</v>
      </c>
      <c r="BW620" s="42"/>
    </row>
    <row r="621" spans="2:75" x14ac:dyDescent="0.2">
      <c r="BS621" s="42"/>
      <c r="BT621" s="50" t="s">
        <v>342</v>
      </c>
      <c r="BU621" s="51" t="s">
        <v>1014</v>
      </c>
      <c r="BV621" s="52">
        <f>K3+(612*K5)</f>
        <v>613</v>
      </c>
      <c r="BW621" s="42"/>
    </row>
    <row r="622" spans="2:75" x14ac:dyDescent="0.2">
      <c r="BS622" s="42"/>
      <c r="BT622" s="50" t="s">
        <v>408</v>
      </c>
      <c r="BU622" s="51" t="s">
        <v>1014</v>
      </c>
      <c r="BV622" s="52">
        <f>K3+(613*K5)</f>
        <v>614</v>
      </c>
      <c r="BW622" s="42"/>
    </row>
    <row r="623" spans="2:75" x14ac:dyDescent="0.2">
      <c r="BS623" s="42"/>
      <c r="BT623" s="50" t="s">
        <v>55</v>
      </c>
      <c r="BU623" s="51" t="s">
        <v>1014</v>
      </c>
      <c r="BV623" s="52">
        <f>K3+(614*K5)</f>
        <v>615</v>
      </c>
      <c r="BW623" s="42"/>
    </row>
    <row r="624" spans="2:75" x14ac:dyDescent="0.2">
      <c r="BS624" s="42"/>
      <c r="BT624" s="50" t="s">
        <v>236</v>
      </c>
      <c r="BU624" s="51" t="s">
        <v>1014</v>
      </c>
      <c r="BV624" s="52">
        <f>K3+(615*K5)</f>
        <v>616</v>
      </c>
      <c r="BW624" s="42"/>
    </row>
    <row r="625" spans="71:75" x14ac:dyDescent="0.2">
      <c r="BS625" s="42"/>
      <c r="BT625" s="50" t="s">
        <v>298</v>
      </c>
      <c r="BU625" s="51" t="s">
        <v>1014</v>
      </c>
      <c r="BV625" s="52">
        <f>K3+(616*K5)</f>
        <v>617</v>
      </c>
      <c r="BW625" s="42"/>
    </row>
    <row r="626" spans="71:75" x14ac:dyDescent="0.2">
      <c r="BS626" s="42"/>
      <c r="BT626" s="50" t="s">
        <v>482</v>
      </c>
      <c r="BU626" s="51" t="s">
        <v>1014</v>
      </c>
      <c r="BV626" s="52">
        <f>K3+(617*K5)</f>
        <v>618</v>
      </c>
      <c r="BW626" s="42"/>
    </row>
    <row r="627" spans="71:75" x14ac:dyDescent="0.2">
      <c r="BS627" s="42"/>
      <c r="BT627" s="50" t="s">
        <v>99</v>
      </c>
      <c r="BU627" s="51" t="s">
        <v>1014</v>
      </c>
      <c r="BV627" s="52">
        <f>K3+(618*K5)</f>
        <v>619</v>
      </c>
      <c r="BW627" s="42"/>
    </row>
    <row r="628" spans="71:75" x14ac:dyDescent="0.2">
      <c r="BS628" s="42"/>
      <c r="BT628" s="50" t="s">
        <v>162</v>
      </c>
      <c r="BU628" s="51" t="s">
        <v>1014</v>
      </c>
      <c r="BV628" s="52">
        <f>K3+(619*K5)</f>
        <v>620</v>
      </c>
      <c r="BW628" s="42"/>
    </row>
    <row r="629" spans="71:75" x14ac:dyDescent="0.2">
      <c r="BS629" s="42"/>
      <c r="BT629" s="70" t="s">
        <v>853</v>
      </c>
      <c r="BU629" s="51" t="s">
        <v>1014</v>
      </c>
      <c r="BV629" s="52">
        <f>K3+(620*K5)</f>
        <v>621</v>
      </c>
      <c r="BW629" s="42"/>
    </row>
    <row r="630" spans="71:75" x14ac:dyDescent="0.2">
      <c r="BS630" s="42"/>
      <c r="BT630" s="50" t="s">
        <v>918</v>
      </c>
      <c r="BU630" s="51" t="s">
        <v>1014</v>
      </c>
      <c r="BV630" s="52">
        <f>K3+(621*K5)</f>
        <v>622</v>
      </c>
      <c r="BW630" s="42"/>
    </row>
    <row r="631" spans="71:75" x14ac:dyDescent="0.2">
      <c r="BS631" s="42"/>
      <c r="BT631" s="50" t="s">
        <v>547</v>
      </c>
      <c r="BU631" s="51" t="s">
        <v>1014</v>
      </c>
      <c r="BV631" s="52">
        <f>K3+(622*K5)</f>
        <v>623</v>
      </c>
      <c r="BW631" s="42"/>
    </row>
    <row r="632" spans="71:75" x14ac:dyDescent="0.2">
      <c r="BS632" s="42"/>
      <c r="BT632" s="50" t="s">
        <v>731</v>
      </c>
      <c r="BU632" s="51" t="s">
        <v>1014</v>
      </c>
      <c r="BV632" s="52">
        <f>K3+(623*K5)</f>
        <v>624</v>
      </c>
      <c r="BW632" s="42"/>
    </row>
    <row r="633" spans="71:75" x14ac:dyDescent="0.2">
      <c r="BS633" s="42"/>
      <c r="BT633" s="50" t="s">
        <v>252</v>
      </c>
      <c r="BU633" s="51" t="s">
        <v>1014</v>
      </c>
      <c r="BV633" s="52">
        <f>K3+(624*K5)</f>
        <v>625</v>
      </c>
      <c r="BW633" s="42"/>
    </row>
    <row r="634" spans="71:75" x14ac:dyDescent="0.2">
      <c r="BS634" s="42"/>
      <c r="BT634" s="50" t="s">
        <v>71</v>
      </c>
      <c r="BU634" s="51" t="s">
        <v>1014</v>
      </c>
      <c r="BV634" s="52">
        <f>K3+(625*K5)</f>
        <v>626</v>
      </c>
      <c r="BW634" s="42"/>
    </row>
    <row r="635" spans="71:75" x14ac:dyDescent="0.2">
      <c r="BS635" s="42"/>
      <c r="BT635" s="50" t="s">
        <v>392</v>
      </c>
      <c r="BU635" s="51" t="s">
        <v>1014</v>
      </c>
      <c r="BV635" s="52">
        <f>K3+(626*K5)</f>
        <v>627</v>
      </c>
      <c r="BW635" s="42"/>
    </row>
    <row r="636" spans="71:75" x14ac:dyDescent="0.2">
      <c r="BS636" s="42"/>
      <c r="BT636" s="50" t="s">
        <v>326</v>
      </c>
      <c r="BU636" s="51" t="s">
        <v>1014</v>
      </c>
      <c r="BV636" s="52">
        <f>K3+(627*K5)</f>
        <v>628</v>
      </c>
      <c r="BW636" s="42"/>
    </row>
    <row r="637" spans="71:75" x14ac:dyDescent="0.2">
      <c r="BS637" s="42"/>
      <c r="BT637" s="50" t="s">
        <v>641</v>
      </c>
      <c r="BU637" s="51" t="s">
        <v>1014</v>
      </c>
      <c r="BV637" s="52">
        <f>K3+(628*K5)</f>
        <v>629</v>
      </c>
      <c r="BW637" s="42"/>
    </row>
    <row r="638" spans="71:75" x14ac:dyDescent="0.2">
      <c r="BS638" s="42"/>
      <c r="BT638" s="50" t="s">
        <v>575</v>
      </c>
      <c r="BU638" s="51" t="s">
        <v>1014</v>
      </c>
      <c r="BV638" s="52">
        <f>K3+(629*K5)</f>
        <v>630</v>
      </c>
      <c r="BW638" s="42"/>
    </row>
    <row r="639" spans="71:75" x14ac:dyDescent="0.2">
      <c r="BS639" s="42"/>
      <c r="BT639" s="50" t="s">
        <v>1007</v>
      </c>
      <c r="BU639" s="51" t="s">
        <v>1014</v>
      </c>
      <c r="BV639" s="52">
        <f>K3+(630*K5)</f>
        <v>631</v>
      </c>
      <c r="BW639" s="42"/>
    </row>
    <row r="640" spans="71:75" x14ac:dyDescent="0.2">
      <c r="BS640" s="42"/>
      <c r="BT640" s="50" t="s">
        <v>825</v>
      </c>
      <c r="BU640" s="51" t="s">
        <v>1014</v>
      </c>
      <c r="BV640" s="52">
        <f>K3+(631*K5)</f>
        <v>632</v>
      </c>
      <c r="BW640" s="42"/>
    </row>
    <row r="641" spans="1:75" x14ac:dyDescent="0.2">
      <c r="BS641" s="42"/>
      <c r="BT641" s="50" t="s">
        <v>747</v>
      </c>
      <c r="BU641" s="51" t="s">
        <v>1014</v>
      </c>
      <c r="BV641" s="52">
        <f>K3+(632*K5)</f>
        <v>633</v>
      </c>
      <c r="BW641" s="42"/>
    </row>
    <row r="642" spans="1:75" x14ac:dyDescent="0.2">
      <c r="BS642" s="42"/>
      <c r="BT642" s="50" t="s">
        <v>563</v>
      </c>
      <c r="BU642" s="51" t="s">
        <v>1014</v>
      </c>
      <c r="BV642" s="52">
        <f>K3+(633*K5)</f>
        <v>634</v>
      </c>
      <c r="BW642" s="42"/>
    </row>
    <row r="643" spans="1:75" x14ac:dyDescent="0.2">
      <c r="A643" s="3"/>
      <c r="BS643" s="42"/>
      <c r="BT643" s="50" t="s">
        <v>902</v>
      </c>
      <c r="BU643" s="51" t="s">
        <v>1014</v>
      </c>
      <c r="BV643" s="52">
        <f>K3+(634*K5)</f>
        <v>635</v>
      </c>
      <c r="BW643" s="42"/>
    </row>
    <row r="644" spans="1:75" x14ac:dyDescent="0.2">
      <c r="A644" s="3"/>
      <c r="BS644" s="42"/>
      <c r="BT644" s="50" t="s">
        <v>837</v>
      </c>
      <c r="BU644" s="51" t="s">
        <v>1014</v>
      </c>
      <c r="BV644" s="52">
        <f>K3+(635*K5)</f>
        <v>636</v>
      </c>
      <c r="BW644" s="42"/>
    </row>
    <row r="645" spans="1:75" x14ac:dyDescent="0.2">
      <c r="A645" s="3"/>
      <c r="BS645" s="42"/>
      <c r="BT645" s="50" t="s">
        <v>147</v>
      </c>
      <c r="BU645" s="51" t="s">
        <v>1014</v>
      </c>
      <c r="BV645" s="52">
        <f>K3+(636*K5)</f>
        <v>637</v>
      </c>
      <c r="BW645" s="42"/>
    </row>
    <row r="646" spans="1:75" x14ac:dyDescent="0.2">
      <c r="BS646" s="42"/>
      <c r="BT646" s="50" t="s">
        <v>83</v>
      </c>
      <c r="BU646" s="51" t="s">
        <v>1014</v>
      </c>
      <c r="BV646" s="52">
        <f>K3+(637*K5)</f>
        <v>638</v>
      </c>
      <c r="BW646" s="42"/>
    </row>
    <row r="647" spans="1:75" x14ac:dyDescent="0.2">
      <c r="A647" s="3"/>
      <c r="BS647" s="42"/>
      <c r="BT647" s="50" t="s">
        <v>498</v>
      </c>
      <c r="BU647" s="51" t="s">
        <v>1014</v>
      </c>
      <c r="BV647" s="52">
        <f>K3+(638*K5)</f>
        <v>639</v>
      </c>
      <c r="BW647" s="42"/>
    </row>
    <row r="648" spans="1:75" x14ac:dyDescent="0.2">
      <c r="A648" s="3"/>
      <c r="BS648" s="42"/>
      <c r="BT648" s="50" t="s">
        <v>314</v>
      </c>
      <c r="BU648" s="51" t="s">
        <v>1014</v>
      </c>
      <c r="BV648" s="52">
        <f>K3+(639*K5)</f>
        <v>640</v>
      </c>
      <c r="BW648" s="42"/>
    </row>
    <row r="649" spans="1:75" x14ac:dyDescent="0.2">
      <c r="A649" s="3"/>
      <c r="BS649" s="42"/>
      <c r="BT649" s="50" t="s">
        <v>115</v>
      </c>
      <c r="BU649" s="51" t="s">
        <v>1014</v>
      </c>
      <c r="BV649" s="52">
        <f>K3+(640*K5)</f>
        <v>641</v>
      </c>
      <c r="BW649" s="42"/>
    </row>
    <row r="650" spans="1:75" x14ac:dyDescent="0.2">
      <c r="A650" s="3"/>
      <c r="BS650" s="42"/>
      <c r="BT650" s="50" t="s">
        <v>180</v>
      </c>
      <c r="BU650" s="51" t="s">
        <v>1014</v>
      </c>
      <c r="BV650" s="52">
        <f>K3+(641*K5)</f>
        <v>642</v>
      </c>
      <c r="BW650" s="42"/>
    </row>
    <row r="651" spans="1:75" x14ac:dyDescent="0.2">
      <c r="BS651" s="42"/>
      <c r="BT651" s="50" t="s">
        <v>280</v>
      </c>
      <c r="BU651" s="51" t="s">
        <v>1014</v>
      </c>
      <c r="BV651" s="52">
        <f>K3+(642*K5)</f>
        <v>643</v>
      </c>
      <c r="BW651" s="42"/>
    </row>
    <row r="652" spans="1:75" x14ac:dyDescent="0.2">
      <c r="BS652" s="42"/>
      <c r="BT652" s="50" t="s">
        <v>467</v>
      </c>
      <c r="BU652" s="51" t="s">
        <v>1014</v>
      </c>
      <c r="BV652" s="52">
        <f>K3+(643*K5)</f>
        <v>644</v>
      </c>
      <c r="BW652" s="42"/>
    </row>
    <row r="653" spans="1:75" x14ac:dyDescent="0.2">
      <c r="B653" s="1"/>
      <c r="D653" s="95"/>
      <c r="BS653" s="42"/>
      <c r="BT653" s="50" t="s">
        <v>533</v>
      </c>
      <c r="BU653" s="51" t="s">
        <v>1014</v>
      </c>
      <c r="BV653" s="52">
        <f>K3+(644*K5)</f>
        <v>645</v>
      </c>
      <c r="BW653" s="42"/>
    </row>
    <row r="654" spans="1:75" x14ac:dyDescent="0.2">
      <c r="BS654" s="42"/>
      <c r="BT654" s="50" t="s">
        <v>719</v>
      </c>
      <c r="BU654" s="51" t="s">
        <v>1014</v>
      </c>
      <c r="BV654" s="52">
        <f>K3+(645*K5)</f>
        <v>646</v>
      </c>
      <c r="BW654" s="42"/>
    </row>
    <row r="655" spans="1:75" x14ac:dyDescent="0.2">
      <c r="BS655" s="42"/>
      <c r="BT655" s="50" t="s">
        <v>866</v>
      </c>
      <c r="BU655" s="51" t="s">
        <v>1014</v>
      </c>
      <c r="BV655" s="52">
        <f>K3+(646*K5)</f>
        <v>647</v>
      </c>
      <c r="BW655" s="42"/>
    </row>
    <row r="656" spans="1:75" x14ac:dyDescent="0.2">
      <c r="BS656" s="42"/>
      <c r="BT656" s="50" t="s">
        <v>933</v>
      </c>
      <c r="BU656" s="51" t="s">
        <v>1014</v>
      </c>
      <c r="BV656" s="52">
        <f>K3+(647*K5)</f>
        <v>648</v>
      </c>
      <c r="BW656" s="42"/>
    </row>
    <row r="657" spans="71:75" x14ac:dyDescent="0.2">
      <c r="BS657" s="42"/>
      <c r="BT657" s="50" t="s">
        <v>608</v>
      </c>
      <c r="BU657" s="51" t="s">
        <v>1014</v>
      </c>
      <c r="BV657" s="52">
        <f>K3+(648*K5)</f>
        <v>649</v>
      </c>
      <c r="BW657" s="42"/>
    </row>
    <row r="658" spans="71:75" x14ac:dyDescent="0.2">
      <c r="BS658" s="42"/>
      <c r="BT658" s="50" t="s">
        <v>676</v>
      </c>
      <c r="BU658" s="51" t="s">
        <v>1014</v>
      </c>
      <c r="BV658" s="52">
        <f>K3+(649*K5)</f>
        <v>650</v>
      </c>
      <c r="BW658" s="42"/>
    </row>
    <row r="659" spans="71:75" x14ac:dyDescent="0.2">
      <c r="BS659" s="42"/>
      <c r="BT659" s="50" t="s">
        <v>790</v>
      </c>
      <c r="BU659" s="51" t="s">
        <v>1014</v>
      </c>
      <c r="BV659" s="52">
        <f>K3+(650*K5)</f>
        <v>651</v>
      </c>
      <c r="BW659" s="42"/>
    </row>
    <row r="660" spans="71:75" x14ac:dyDescent="0.2">
      <c r="BS660" s="42"/>
      <c r="BT660" s="50" t="s">
        <v>974</v>
      </c>
      <c r="BU660" s="51" t="s">
        <v>1014</v>
      </c>
      <c r="BV660" s="52">
        <f>K3+(651*K5)</f>
        <v>652</v>
      </c>
      <c r="BW660" s="42"/>
    </row>
    <row r="661" spans="71:75" x14ac:dyDescent="0.2">
      <c r="BS661" s="42"/>
      <c r="BT661" s="50" t="s">
        <v>40</v>
      </c>
      <c r="BU661" s="51" t="s">
        <v>1014</v>
      </c>
      <c r="BV661" s="52">
        <f>K3+(652*K5)</f>
        <v>653</v>
      </c>
      <c r="BW661" s="42"/>
    </row>
    <row r="662" spans="71:75" x14ac:dyDescent="0.2">
      <c r="BS662" s="42"/>
      <c r="BT662" s="50" t="s">
        <v>223</v>
      </c>
      <c r="BU662" s="51" t="s">
        <v>1014</v>
      </c>
      <c r="BV662" s="52">
        <f>K3+(653*K5)</f>
        <v>654</v>
      </c>
      <c r="BW662" s="42"/>
    </row>
    <row r="663" spans="71:75" x14ac:dyDescent="0.2">
      <c r="BS663" s="42"/>
      <c r="BT663" s="50" t="s">
        <v>355</v>
      </c>
      <c r="BU663" s="51" t="s">
        <v>1014</v>
      </c>
      <c r="BV663" s="52">
        <f>K3+(654*K5)</f>
        <v>655</v>
      </c>
      <c r="BW663" s="42"/>
    </row>
    <row r="664" spans="71:75" x14ac:dyDescent="0.2">
      <c r="BS664" s="42"/>
      <c r="BT664" s="50" t="s">
        <v>423</v>
      </c>
      <c r="BU664" s="51" t="s">
        <v>1014</v>
      </c>
      <c r="BV664" s="52">
        <f>K3+(655*K5)</f>
        <v>656</v>
      </c>
      <c r="BW664" s="42"/>
    </row>
    <row r="665" spans="71:75" x14ac:dyDescent="0.2">
      <c r="BS665" s="42"/>
      <c r="BT665" s="50" t="s">
        <v>948</v>
      </c>
      <c r="BU665" s="51" t="s">
        <v>1014</v>
      </c>
      <c r="BV665" s="52">
        <f>K3+(656*K5)</f>
        <v>657</v>
      </c>
      <c r="BW665" s="42"/>
    </row>
    <row r="666" spans="71:75" x14ac:dyDescent="0.2">
      <c r="BS666" s="42"/>
      <c r="BT666" s="50" t="s">
        <v>880</v>
      </c>
      <c r="BU666" s="51" t="s">
        <v>1014</v>
      </c>
      <c r="BV666" s="52">
        <f>K3+(657*K5)</f>
        <v>658</v>
      </c>
      <c r="BW666" s="42"/>
    </row>
    <row r="667" spans="71:75" x14ac:dyDescent="0.2">
      <c r="BS667" s="42"/>
      <c r="BT667" s="50" t="s">
        <v>704</v>
      </c>
      <c r="BU667" s="51" t="s">
        <v>1014</v>
      </c>
      <c r="BV667" s="52">
        <f>K3+(658*K5)</f>
        <v>659</v>
      </c>
      <c r="BW667" s="42"/>
    </row>
    <row r="668" spans="71:75" x14ac:dyDescent="0.2">
      <c r="BS668" s="42"/>
      <c r="BT668" s="50" t="s">
        <v>518</v>
      </c>
      <c r="BU668" s="51" t="s">
        <v>1014</v>
      </c>
      <c r="BV668" s="52">
        <f>K3+(659*K5)</f>
        <v>660</v>
      </c>
      <c r="BW668" s="42"/>
    </row>
    <row r="669" spans="71:75" x14ac:dyDescent="0.2">
      <c r="BS669" s="42"/>
      <c r="BT669" s="50" t="s">
        <v>451</v>
      </c>
      <c r="BU669" s="51" t="s">
        <v>1014</v>
      </c>
      <c r="BV669" s="52">
        <f>K3+(660*K5)</f>
        <v>661</v>
      </c>
      <c r="BW669" s="42"/>
    </row>
    <row r="670" spans="71:75" x14ac:dyDescent="0.2">
      <c r="BS670" s="42"/>
      <c r="BT670" s="50" t="s">
        <v>264</v>
      </c>
      <c r="BU670" s="51" t="s">
        <v>1014</v>
      </c>
      <c r="BV670" s="52">
        <f>K3+(661*K5)</f>
        <v>662</v>
      </c>
      <c r="BW670" s="42"/>
    </row>
    <row r="671" spans="71:75" x14ac:dyDescent="0.2">
      <c r="BS671" s="42"/>
      <c r="BT671" s="50" t="s">
        <v>196</v>
      </c>
      <c r="BU671" s="51" t="s">
        <v>1014</v>
      </c>
      <c r="BV671" s="52">
        <f>K3+(662*K5)</f>
        <v>663</v>
      </c>
      <c r="BW671" s="42"/>
    </row>
    <row r="672" spans="71:75" x14ac:dyDescent="0.2">
      <c r="BS672" s="42"/>
      <c r="BT672" s="50" t="s">
        <v>130</v>
      </c>
      <c r="BU672" s="51" t="s">
        <v>1014</v>
      </c>
      <c r="BV672" s="52">
        <f>K3+(663*K5)</f>
        <v>664</v>
      </c>
      <c r="BW672" s="42"/>
    </row>
    <row r="673" spans="1:75" x14ac:dyDescent="0.2">
      <c r="BS673" s="42"/>
      <c r="BT673" s="50" t="s">
        <v>439</v>
      </c>
      <c r="BU673" s="51" t="s">
        <v>1014</v>
      </c>
      <c r="BV673" s="52">
        <f>K3+(664*K5)</f>
        <v>665</v>
      </c>
      <c r="BW673" s="42"/>
    </row>
    <row r="674" spans="1:75" x14ac:dyDescent="0.2">
      <c r="BS674" s="42"/>
      <c r="BT674" s="50" t="s">
        <v>370</v>
      </c>
      <c r="BU674" s="51" t="s">
        <v>1014</v>
      </c>
      <c r="BV674" s="52">
        <f>K3+(665*K5)</f>
        <v>666</v>
      </c>
      <c r="BW674" s="42"/>
    </row>
    <row r="675" spans="1:75" x14ac:dyDescent="0.2">
      <c r="BS675" s="42"/>
      <c r="BT675" s="50" t="s">
        <v>208</v>
      </c>
      <c r="BU675" s="51" t="s">
        <v>1014</v>
      </c>
      <c r="BV675" s="52">
        <f>K3+(666*K5)</f>
        <v>667</v>
      </c>
      <c r="BW675" s="42"/>
    </row>
    <row r="676" spans="1:75" x14ac:dyDescent="0.2">
      <c r="BS676" s="42"/>
      <c r="BT676" s="50" t="s">
        <v>24</v>
      </c>
      <c r="BU676" s="51" t="s">
        <v>1014</v>
      </c>
      <c r="BV676" s="52">
        <f>K3+(667*K5)</f>
        <v>668</v>
      </c>
      <c r="BW676" s="42"/>
    </row>
    <row r="677" spans="1:75" x14ac:dyDescent="0.2">
      <c r="BS677" s="42"/>
      <c r="BT677" s="50" t="s">
        <v>958</v>
      </c>
      <c r="BU677" s="51" t="s">
        <v>1014</v>
      </c>
      <c r="BV677" s="52">
        <f>K3+(668*K5)</f>
        <v>669</v>
      </c>
      <c r="BW677" s="42"/>
    </row>
    <row r="678" spans="1:75" x14ac:dyDescent="0.2">
      <c r="BS678" s="42"/>
      <c r="BT678" s="50" t="s">
        <v>774</v>
      </c>
      <c r="BU678" s="51" t="s">
        <v>1014</v>
      </c>
      <c r="BV678" s="52">
        <f>K3+(669*K5)</f>
        <v>670</v>
      </c>
      <c r="BW678" s="42"/>
    </row>
    <row r="679" spans="1:75" x14ac:dyDescent="0.2">
      <c r="BS679" s="42"/>
      <c r="BT679" s="50" t="s">
        <v>692</v>
      </c>
      <c r="BU679" s="51" t="s">
        <v>1014</v>
      </c>
      <c r="BV679" s="52">
        <f>K3+(670*K5)</f>
        <v>671</v>
      </c>
      <c r="BW679" s="42"/>
    </row>
    <row r="680" spans="1:75" x14ac:dyDescent="0.2">
      <c r="BS680" s="42"/>
      <c r="BT680" s="50" t="s">
        <v>623</v>
      </c>
      <c r="BU680" s="51" t="s">
        <v>1014</v>
      </c>
      <c r="BV680" s="52">
        <f>K3+(671*K5)</f>
        <v>672</v>
      </c>
      <c r="BW680" s="42"/>
    </row>
    <row r="681" spans="1:75" x14ac:dyDescent="0.2">
      <c r="BS681" s="42"/>
      <c r="BT681" s="50" t="s">
        <v>56</v>
      </c>
      <c r="BU681" s="51" t="s">
        <v>1014</v>
      </c>
      <c r="BV681" s="52">
        <f>K3+(672*K5)</f>
        <v>673</v>
      </c>
      <c r="BW681" s="42"/>
    </row>
    <row r="682" spans="1:75" x14ac:dyDescent="0.2">
      <c r="BS682" s="42"/>
      <c r="BT682" s="50" t="s">
        <v>239</v>
      </c>
      <c r="BU682" s="51" t="s">
        <v>1014</v>
      </c>
      <c r="BV682" s="52">
        <f>K3+(673*K5)</f>
        <v>674</v>
      </c>
      <c r="BW682" s="42"/>
    </row>
    <row r="683" spans="1:75" x14ac:dyDescent="0.2">
      <c r="BS683" s="42"/>
      <c r="BT683" s="50" t="s">
        <v>339</v>
      </c>
      <c r="BU683" s="51" t="s">
        <v>1014</v>
      </c>
      <c r="BV683" s="52">
        <f>K3+(674*K5)</f>
        <v>675</v>
      </c>
      <c r="BW683" s="42"/>
    </row>
    <row r="684" spans="1:75" x14ac:dyDescent="0.2">
      <c r="BS684" s="42"/>
      <c r="BT684" s="50" t="s">
        <v>407</v>
      </c>
      <c r="BU684" s="51" t="s">
        <v>1014</v>
      </c>
      <c r="BV684" s="52">
        <f>K3+(675*K5)</f>
        <v>676</v>
      </c>
      <c r="BW684" s="42"/>
    </row>
    <row r="685" spans="1:75" x14ac:dyDescent="0.2">
      <c r="BS685" s="42"/>
      <c r="BT685" s="50" t="s">
        <v>592</v>
      </c>
      <c r="BU685" s="51" t="s">
        <v>1014</v>
      </c>
      <c r="BV685" s="52">
        <f>K3+(676*K5)</f>
        <v>677</v>
      </c>
      <c r="BW685" s="42"/>
    </row>
    <row r="686" spans="1:75" x14ac:dyDescent="0.2">
      <c r="A686" s="3"/>
      <c r="BS686" s="42"/>
      <c r="BT686" s="50" t="s">
        <v>660</v>
      </c>
      <c r="BU686" s="51" t="s">
        <v>1014</v>
      </c>
      <c r="BV686" s="52">
        <f>K3+(677*K5)</f>
        <v>678</v>
      </c>
      <c r="BW686" s="42"/>
    </row>
    <row r="687" spans="1:75" x14ac:dyDescent="0.2">
      <c r="A687" s="3"/>
      <c r="BS687" s="42"/>
      <c r="BT687" s="50" t="s">
        <v>806</v>
      </c>
      <c r="BU687" s="51" t="s">
        <v>1014</v>
      </c>
      <c r="BV687" s="52">
        <f>K3+(678*K5)</f>
        <v>679</v>
      </c>
      <c r="BW687" s="42"/>
    </row>
    <row r="688" spans="1:75" x14ac:dyDescent="0.2">
      <c r="A688" s="3"/>
      <c r="BS688" s="42"/>
      <c r="BT688" s="50" t="s">
        <v>990</v>
      </c>
      <c r="BU688" s="51" t="s">
        <v>1014</v>
      </c>
      <c r="BV688" s="52">
        <f>K3+(679*K5)</f>
        <v>680</v>
      </c>
      <c r="BW688" s="42"/>
    </row>
    <row r="689" spans="1:75" x14ac:dyDescent="0.2">
      <c r="BS689" s="42"/>
      <c r="BT689" s="50" t="s">
        <v>548</v>
      </c>
      <c r="BU689" s="51" t="s">
        <v>1014</v>
      </c>
      <c r="BV689" s="52">
        <f>K3+(680*K5)</f>
        <v>681</v>
      </c>
      <c r="BW689" s="42"/>
    </row>
    <row r="690" spans="1:75" x14ac:dyDescent="0.2">
      <c r="A690" s="3"/>
      <c r="BS690" s="42"/>
      <c r="BT690" s="50" t="s">
        <v>734</v>
      </c>
      <c r="BU690" s="51" t="s">
        <v>1014</v>
      </c>
      <c r="BV690" s="52">
        <f>K3+(681*K5)</f>
        <v>682</v>
      </c>
      <c r="BW690" s="42"/>
    </row>
    <row r="691" spans="1:75" x14ac:dyDescent="0.2">
      <c r="A691" s="3"/>
      <c r="BS691" s="42"/>
      <c r="BT691" s="50" t="s">
        <v>850</v>
      </c>
      <c r="BU691" s="51" t="s">
        <v>1014</v>
      </c>
      <c r="BV691" s="52">
        <f>K3+(682*K5)</f>
        <v>683</v>
      </c>
      <c r="BW691" s="42"/>
    </row>
    <row r="692" spans="1:75" x14ac:dyDescent="0.2">
      <c r="A692" s="3"/>
      <c r="BS692" s="42"/>
      <c r="BT692" s="50" t="s">
        <v>917</v>
      </c>
      <c r="BU692" s="51" t="s">
        <v>1014</v>
      </c>
      <c r="BV692" s="52">
        <f>K3+(683*K5)</f>
        <v>684</v>
      </c>
      <c r="BW692" s="42"/>
    </row>
    <row r="693" spans="1:75" x14ac:dyDescent="0.2">
      <c r="A693" s="3"/>
      <c r="BS693" s="42"/>
      <c r="BT693" s="50" t="s">
        <v>100</v>
      </c>
      <c r="BU693" s="51" t="s">
        <v>1014</v>
      </c>
      <c r="BV693" s="52">
        <f>K3+(684*K5)</f>
        <v>685</v>
      </c>
      <c r="BW693" s="42"/>
    </row>
    <row r="694" spans="1:75" x14ac:dyDescent="0.2">
      <c r="BS694" s="42"/>
      <c r="BT694" s="50" t="s">
        <v>165</v>
      </c>
      <c r="BU694" s="51" t="s">
        <v>1014</v>
      </c>
      <c r="BV694" s="52">
        <f>K3+(685*K5)</f>
        <v>686</v>
      </c>
      <c r="BW694" s="42"/>
    </row>
    <row r="695" spans="1:75" x14ac:dyDescent="0.2">
      <c r="BS695" s="42"/>
      <c r="BT695" s="50" t="s">
        <v>295</v>
      </c>
      <c r="BU695" s="51" t="s">
        <v>1014</v>
      </c>
      <c r="BV695" s="52">
        <f>K3+(686*K5)</f>
        <v>687</v>
      </c>
      <c r="BW695" s="42"/>
    </row>
    <row r="696" spans="1:75" x14ac:dyDescent="0.2">
      <c r="BS696" s="42"/>
      <c r="BT696" s="50" t="s">
        <v>481</v>
      </c>
      <c r="BU696" s="51" t="s">
        <v>1014</v>
      </c>
      <c r="BV696" s="52">
        <f>K3+(687*K5)</f>
        <v>688</v>
      </c>
      <c r="BW696" s="42"/>
    </row>
    <row r="697" spans="1:75" x14ac:dyDescent="0.2">
      <c r="BS697" s="42"/>
      <c r="BT697" s="50" t="s">
        <v>1006</v>
      </c>
      <c r="BU697" s="51" t="s">
        <v>1014</v>
      </c>
      <c r="BV697" s="52">
        <f>K3+(688*K5)</f>
        <v>689</v>
      </c>
      <c r="BW697" s="42"/>
    </row>
    <row r="698" spans="1:75" x14ac:dyDescent="0.2">
      <c r="B698" s="1"/>
      <c r="BS698" s="42"/>
      <c r="BT698" s="50" t="s">
        <v>822</v>
      </c>
      <c r="BU698" s="51" t="s">
        <v>1014</v>
      </c>
      <c r="BV698" s="52">
        <f>K3+(689*K5)</f>
        <v>690</v>
      </c>
      <c r="BW698" s="42"/>
    </row>
    <row r="699" spans="1:75" x14ac:dyDescent="0.2">
      <c r="BS699" s="42"/>
      <c r="BT699" s="50" t="s">
        <v>644</v>
      </c>
      <c r="BU699" s="51" t="s">
        <v>1014</v>
      </c>
      <c r="BV699" s="52">
        <f>K3+(690*K5)</f>
        <v>691</v>
      </c>
      <c r="BW699" s="42"/>
    </row>
    <row r="700" spans="1:75" x14ac:dyDescent="0.2">
      <c r="BS700" s="42"/>
      <c r="BT700" s="50" t="s">
        <v>576</v>
      </c>
      <c r="BU700" s="51" t="s">
        <v>1014</v>
      </c>
      <c r="BV700" s="52">
        <f>K3+(691*K5)</f>
        <v>692</v>
      </c>
      <c r="BW700" s="42"/>
    </row>
    <row r="701" spans="1:75" x14ac:dyDescent="0.2">
      <c r="BS701" s="42"/>
      <c r="BT701" s="50" t="s">
        <v>391</v>
      </c>
      <c r="BU701" s="51" t="s">
        <v>1014</v>
      </c>
      <c r="BV701" s="52">
        <f>K3+(692*K5)</f>
        <v>693</v>
      </c>
      <c r="BW701" s="42"/>
    </row>
    <row r="702" spans="1:75" x14ac:dyDescent="0.2">
      <c r="BS702" s="42"/>
      <c r="BT702" s="50" t="s">
        <v>323</v>
      </c>
      <c r="BU702" s="51" t="s">
        <v>1014</v>
      </c>
      <c r="BV702" s="52">
        <f>K3+(693*K5)</f>
        <v>694</v>
      </c>
      <c r="BW702" s="42"/>
    </row>
    <row r="703" spans="1:75" x14ac:dyDescent="0.2">
      <c r="BS703" s="42"/>
      <c r="BT703" s="50" t="s">
        <v>255</v>
      </c>
      <c r="BU703" s="51" t="s">
        <v>1014</v>
      </c>
      <c r="BV703" s="52">
        <f>K3+(694*K5)</f>
        <v>695</v>
      </c>
      <c r="BW703" s="42"/>
    </row>
    <row r="704" spans="1:75" x14ac:dyDescent="0.2">
      <c r="BS704" s="42"/>
      <c r="BT704" s="50" t="s">
        <v>72</v>
      </c>
      <c r="BU704" s="51" t="s">
        <v>1014</v>
      </c>
      <c r="BV704" s="52">
        <f>K3+(695*K5)</f>
        <v>696</v>
      </c>
      <c r="BW704" s="42"/>
    </row>
    <row r="705" spans="71:75" x14ac:dyDescent="0.2">
      <c r="BS705" s="42"/>
      <c r="BT705" s="50" t="s">
        <v>497</v>
      </c>
      <c r="BU705" s="51" t="s">
        <v>1014</v>
      </c>
      <c r="BV705" s="52">
        <f>K3+(696*K5)</f>
        <v>697</v>
      </c>
      <c r="BW705" s="42"/>
    </row>
    <row r="706" spans="71:75" x14ac:dyDescent="0.2">
      <c r="BS706" s="42"/>
      <c r="BT706" s="50" t="s">
        <v>311</v>
      </c>
      <c r="BU706" s="51" t="s">
        <v>1014</v>
      </c>
      <c r="BV706" s="52">
        <f>K3+(697*K5)</f>
        <v>698</v>
      </c>
      <c r="BW706" s="42"/>
    </row>
    <row r="707" spans="71:75" x14ac:dyDescent="0.2">
      <c r="BS707" s="42"/>
      <c r="BT707" s="50" t="s">
        <v>150</v>
      </c>
      <c r="BU707" s="51" t="s">
        <v>1014</v>
      </c>
      <c r="BV707" s="52">
        <f>K3+(698*K5)</f>
        <v>699</v>
      </c>
      <c r="BW707" s="42"/>
    </row>
    <row r="708" spans="71:75" x14ac:dyDescent="0.2">
      <c r="BS708" s="42"/>
      <c r="BT708" s="50" t="s">
        <v>84</v>
      </c>
      <c r="BU708" s="51" t="s">
        <v>1014</v>
      </c>
      <c r="BV708" s="52">
        <f>K3+(699*K5)</f>
        <v>700</v>
      </c>
      <c r="BW708" s="42"/>
    </row>
    <row r="709" spans="71:75" x14ac:dyDescent="0.2">
      <c r="BS709" s="42"/>
      <c r="BT709" s="50" t="s">
        <v>901</v>
      </c>
      <c r="BU709" s="51" t="s">
        <v>1014</v>
      </c>
      <c r="BV709" s="52">
        <f>K3+(700*K5)</f>
        <v>701</v>
      </c>
      <c r="BW709" s="42"/>
    </row>
    <row r="710" spans="71:75" x14ac:dyDescent="0.2">
      <c r="BS710" s="42"/>
      <c r="BT710" s="50" t="s">
        <v>834</v>
      </c>
      <c r="BU710" s="51" t="s">
        <v>1014</v>
      </c>
      <c r="BV710" s="52">
        <f>K3+(701*K5)</f>
        <v>702</v>
      </c>
      <c r="BW710" s="42"/>
    </row>
    <row r="711" spans="71:75" x14ac:dyDescent="0.2">
      <c r="BS711" s="42"/>
      <c r="BT711" s="50" t="s">
        <v>750</v>
      </c>
      <c r="BU711" s="51" t="s">
        <v>1014</v>
      </c>
      <c r="BV711" s="52">
        <f>K3+(702*K5)</f>
        <v>703</v>
      </c>
      <c r="BW711" s="42"/>
    </row>
    <row r="712" spans="71:75" x14ac:dyDescent="0.2">
      <c r="BS712" s="42"/>
      <c r="BT712" s="50" t="s">
        <v>564</v>
      </c>
      <c r="BU712" s="51" t="s">
        <v>1014</v>
      </c>
      <c r="BV712" s="52">
        <f>K3+(703*K5)</f>
        <v>704</v>
      </c>
      <c r="BW712" s="42"/>
    </row>
    <row r="713" spans="71:75" x14ac:dyDescent="0.2">
      <c r="BS713" s="42"/>
      <c r="BT713" s="50" t="s">
        <v>144</v>
      </c>
      <c r="BU713" s="51" t="s">
        <v>1014</v>
      </c>
      <c r="BV713" s="52">
        <f>K3+(704*K5)</f>
        <v>705</v>
      </c>
      <c r="BW713" s="42"/>
    </row>
    <row r="714" spans="71:75" x14ac:dyDescent="0.2">
      <c r="BS714" s="42"/>
      <c r="BT714" s="50" t="s">
        <v>86</v>
      </c>
      <c r="BU714" s="51" t="s">
        <v>1014</v>
      </c>
      <c r="BV714" s="52">
        <f>K3+(705*K5)</f>
        <v>706</v>
      </c>
      <c r="BW714" s="42"/>
    </row>
    <row r="715" spans="71:75" x14ac:dyDescent="0.2">
      <c r="BS715" s="42"/>
      <c r="BT715" s="50" t="s">
        <v>503</v>
      </c>
      <c r="BU715" s="51" t="s">
        <v>1014</v>
      </c>
      <c r="BV715" s="52">
        <f>K3+(706*K5)</f>
        <v>707</v>
      </c>
      <c r="BW715" s="42"/>
    </row>
    <row r="716" spans="71:75" x14ac:dyDescent="0.2">
      <c r="BS716" s="42"/>
      <c r="BT716" s="50" t="s">
        <v>309</v>
      </c>
      <c r="BU716" s="51" t="s">
        <v>1014</v>
      </c>
      <c r="BV716" s="52">
        <f>K3+(707*K5)</f>
        <v>708</v>
      </c>
      <c r="BW716" s="42"/>
    </row>
    <row r="717" spans="71:75" x14ac:dyDescent="0.2">
      <c r="BS717" s="42"/>
      <c r="BT717" s="50" t="s">
        <v>752</v>
      </c>
      <c r="BU717" s="51" t="s">
        <v>1014</v>
      </c>
      <c r="BV717" s="52">
        <f>K3+(708*K5)</f>
        <v>709</v>
      </c>
      <c r="BW717" s="42"/>
    </row>
    <row r="718" spans="71:75" x14ac:dyDescent="0.2">
      <c r="BS718" s="42"/>
      <c r="BT718" s="50" t="s">
        <v>558</v>
      </c>
      <c r="BU718" s="51" t="s">
        <v>1014</v>
      </c>
      <c r="BV718" s="52">
        <f>K3+(709*K5)</f>
        <v>710</v>
      </c>
      <c r="BW718" s="42"/>
    </row>
    <row r="719" spans="71:75" x14ac:dyDescent="0.2">
      <c r="BS719" s="42"/>
      <c r="BT719" s="50" t="s">
        <v>899</v>
      </c>
      <c r="BU719" s="51" t="s">
        <v>1014</v>
      </c>
      <c r="BV719" s="52">
        <f>K3+(710*K5)</f>
        <v>711</v>
      </c>
      <c r="BW719" s="42"/>
    </row>
    <row r="720" spans="71:75" x14ac:dyDescent="0.2">
      <c r="BS720" s="42"/>
      <c r="BT720" s="50" t="s">
        <v>840</v>
      </c>
      <c r="BU720" s="51" t="s">
        <v>1014</v>
      </c>
      <c r="BV720" s="52">
        <f>K3+(711*K5)</f>
        <v>712</v>
      </c>
      <c r="BW720" s="42"/>
    </row>
    <row r="721" spans="1:75" x14ac:dyDescent="0.2">
      <c r="BS721" s="42"/>
      <c r="BT721" s="50" t="s">
        <v>638</v>
      </c>
      <c r="BU721" s="51" t="s">
        <v>1014</v>
      </c>
      <c r="BV721" s="52">
        <f>K3+(712*K5)</f>
        <v>713</v>
      </c>
      <c r="BW721" s="42"/>
    </row>
    <row r="722" spans="1:75" x14ac:dyDescent="0.2">
      <c r="BS722" s="42"/>
      <c r="BT722" s="50" t="s">
        <v>578</v>
      </c>
      <c r="BU722" s="51" t="s">
        <v>1014</v>
      </c>
      <c r="BV722" s="52">
        <f>K3+(713*K5)</f>
        <v>714</v>
      </c>
      <c r="BW722" s="42"/>
    </row>
    <row r="723" spans="1:75" x14ac:dyDescent="0.2">
      <c r="BS723" s="42"/>
      <c r="BT723" s="50" t="s">
        <v>1012</v>
      </c>
      <c r="BU723" s="51" t="s">
        <v>1014</v>
      </c>
      <c r="BV723" s="52">
        <f>K3+(714*K5)</f>
        <v>715</v>
      </c>
      <c r="BW723" s="42"/>
    </row>
    <row r="724" spans="1:75" x14ac:dyDescent="0.2">
      <c r="BS724" s="42"/>
      <c r="BT724" s="50" t="s">
        <v>820</v>
      </c>
      <c r="BU724" s="51" t="s">
        <v>1014</v>
      </c>
      <c r="BV724" s="52">
        <f>K3+(715*K5)</f>
        <v>716</v>
      </c>
      <c r="BW724" s="42"/>
    </row>
    <row r="725" spans="1:75" x14ac:dyDescent="0.2">
      <c r="BS725" s="42"/>
      <c r="BT725" s="50" t="s">
        <v>257</v>
      </c>
      <c r="BU725" s="51" t="s">
        <v>1014</v>
      </c>
      <c r="BV725" s="52">
        <f>K3+(716*K5)</f>
        <v>717</v>
      </c>
      <c r="BW725" s="42"/>
    </row>
    <row r="726" spans="1:75" x14ac:dyDescent="0.2">
      <c r="BS726" s="42"/>
      <c r="BT726" s="50" t="s">
        <v>66</v>
      </c>
      <c r="BU726" s="51" t="s">
        <v>1014</v>
      </c>
      <c r="BV726" s="52">
        <f>K3+(717*K5)</f>
        <v>718</v>
      </c>
      <c r="BW726" s="42"/>
    </row>
    <row r="727" spans="1:75" x14ac:dyDescent="0.2">
      <c r="BS727" s="42"/>
      <c r="BT727" s="50" t="s">
        <v>389</v>
      </c>
      <c r="BU727" s="51" t="s">
        <v>1014</v>
      </c>
      <c r="BV727" s="52">
        <f>K3+(718*K5)</f>
        <v>719</v>
      </c>
      <c r="BW727" s="42"/>
    </row>
    <row r="728" spans="1:75" x14ac:dyDescent="0.2">
      <c r="BS728" s="42"/>
      <c r="BT728" s="50" t="s">
        <v>329</v>
      </c>
      <c r="BU728" s="51" t="s">
        <v>1014</v>
      </c>
      <c r="BV728" s="52">
        <f>K3+(719*K5)</f>
        <v>720</v>
      </c>
      <c r="BW728" s="42"/>
    </row>
    <row r="729" spans="1:75" x14ac:dyDescent="0.2">
      <c r="BS729" s="42"/>
      <c r="BT729" s="50" t="s">
        <v>856</v>
      </c>
      <c r="BU729" s="51" t="s">
        <v>1014</v>
      </c>
      <c r="BV729" s="52">
        <f>K3+(720*K5)</f>
        <v>721</v>
      </c>
      <c r="BW729" s="42"/>
    </row>
    <row r="730" spans="1:75" x14ac:dyDescent="0.2">
      <c r="BS730" s="42"/>
      <c r="BT730" s="50" t="s">
        <v>915</v>
      </c>
      <c r="BU730" s="51" t="s">
        <v>1014</v>
      </c>
      <c r="BV730" s="52">
        <f>K3+(721*K5)</f>
        <v>722</v>
      </c>
      <c r="BW730" s="42"/>
    </row>
    <row r="731" spans="1:75" x14ac:dyDescent="0.2">
      <c r="A731" s="3"/>
      <c r="BS731" s="42"/>
      <c r="BT731" s="50" t="s">
        <v>542</v>
      </c>
      <c r="BU731" s="51" t="s">
        <v>1014</v>
      </c>
      <c r="BV731" s="52">
        <f>K3+(722*K5)</f>
        <v>723</v>
      </c>
      <c r="BW731" s="42"/>
    </row>
    <row r="732" spans="1:75" x14ac:dyDescent="0.2">
      <c r="A732" s="3"/>
      <c r="BS732" s="42"/>
      <c r="BT732" s="50" t="s">
        <v>736</v>
      </c>
      <c r="BU732" s="51" t="s">
        <v>1014</v>
      </c>
      <c r="BV732" s="52">
        <f>K3+(723*K5)</f>
        <v>724</v>
      </c>
      <c r="BW732" s="42"/>
    </row>
    <row r="733" spans="1:75" x14ac:dyDescent="0.2">
      <c r="A733" s="3"/>
      <c r="BS733" s="42"/>
      <c r="BT733" s="50" t="s">
        <v>293</v>
      </c>
      <c r="BU733" s="51" t="s">
        <v>1014</v>
      </c>
      <c r="BV733" s="52">
        <f>K3+(724*K5)</f>
        <v>725</v>
      </c>
      <c r="BW733" s="42"/>
    </row>
    <row r="734" spans="1:75" x14ac:dyDescent="0.2">
      <c r="BS734" s="42"/>
      <c r="BT734" s="50" t="s">
        <v>487</v>
      </c>
      <c r="BU734" s="51" t="s">
        <v>1014</v>
      </c>
      <c r="BV734" s="52">
        <f>K3+(725*K5)</f>
        <v>726</v>
      </c>
      <c r="BW734" s="42"/>
    </row>
    <row r="735" spans="1:75" x14ac:dyDescent="0.2">
      <c r="A735" s="3"/>
      <c r="BS735" s="42"/>
      <c r="BT735" s="50" t="s">
        <v>102</v>
      </c>
      <c r="BU735" s="51" t="s">
        <v>1014</v>
      </c>
      <c r="BV735" s="52">
        <f>K3+(726*K5)</f>
        <v>727</v>
      </c>
      <c r="BW735" s="42"/>
    </row>
    <row r="736" spans="1:75" x14ac:dyDescent="0.2">
      <c r="A736" s="3"/>
      <c r="BS736" s="42"/>
      <c r="BT736" s="50" t="s">
        <v>159</v>
      </c>
      <c r="BU736" s="51" t="s">
        <v>1014</v>
      </c>
      <c r="BV736" s="52">
        <f>K3+(727*K5)</f>
        <v>728</v>
      </c>
      <c r="BW736" s="42"/>
    </row>
    <row r="737" spans="1:76" x14ac:dyDescent="0.2">
      <c r="A737" s="3"/>
      <c r="BS737" s="42"/>
      <c r="BT737" s="50" t="s">
        <v>345</v>
      </c>
      <c r="BU737" s="51" t="s">
        <v>1014</v>
      </c>
      <c r="BV737" s="52">
        <f>K3+(728*K5)</f>
        <v>729</v>
      </c>
      <c r="BW737" s="42"/>
    </row>
    <row r="738" spans="1:76" x14ac:dyDescent="0.2">
      <c r="A738" s="3"/>
      <c r="BS738" s="42"/>
      <c r="BT738" s="50" t="s">
        <v>405</v>
      </c>
      <c r="BU738" s="51" t="s">
        <v>1014</v>
      </c>
      <c r="BV738" s="52">
        <f>K3+(729*K5)</f>
        <v>730</v>
      </c>
      <c r="BW738" s="42"/>
    </row>
    <row r="739" spans="1:76" x14ac:dyDescent="0.2">
      <c r="BS739" s="42"/>
      <c r="BT739" s="50" t="s">
        <v>50</v>
      </c>
      <c r="BU739" s="51" t="s">
        <v>1014</v>
      </c>
      <c r="BV739" s="52">
        <f>K3+(730*K5)</f>
        <v>731</v>
      </c>
      <c r="BW739" s="42"/>
    </row>
    <row r="740" spans="1:76" x14ac:dyDescent="0.2">
      <c r="BS740" s="42"/>
      <c r="BT740" s="50" t="s">
        <v>241</v>
      </c>
      <c r="BU740" s="51" t="s">
        <v>1014</v>
      </c>
      <c r="BV740" s="52">
        <f>K3+(731*K5)</f>
        <v>732</v>
      </c>
      <c r="BW740" s="42"/>
      <c r="BX740" s="35"/>
    </row>
    <row r="741" spans="1:76" x14ac:dyDescent="0.2">
      <c r="B741" s="1"/>
      <c r="BS741" s="42"/>
      <c r="BT741" s="50" t="s">
        <v>804</v>
      </c>
      <c r="BU741" s="51" t="s">
        <v>1014</v>
      </c>
      <c r="BV741" s="52">
        <f>K3+(732*K5)</f>
        <v>733</v>
      </c>
      <c r="BW741" s="42"/>
    </row>
    <row r="742" spans="1:76" x14ac:dyDescent="0.2">
      <c r="BS742" s="42"/>
      <c r="BT742" s="50" t="s">
        <v>996</v>
      </c>
      <c r="BU742" s="51" t="s">
        <v>1014</v>
      </c>
      <c r="BV742" s="52">
        <f>K3+(733*K5)</f>
        <v>734</v>
      </c>
      <c r="BW742" s="42"/>
    </row>
    <row r="743" spans="1:76" x14ac:dyDescent="0.2">
      <c r="BS743" s="42"/>
      <c r="BT743" s="50" t="s">
        <v>594</v>
      </c>
      <c r="BU743" s="51" t="s">
        <v>1014</v>
      </c>
      <c r="BV743" s="52">
        <f>K3+(734*K5)</f>
        <v>735</v>
      </c>
      <c r="BW743" s="42"/>
    </row>
    <row r="744" spans="1:76" x14ac:dyDescent="0.2">
      <c r="BS744" s="42"/>
      <c r="BT744" s="50" t="s">
        <v>654</v>
      </c>
      <c r="BU744" s="51" t="s">
        <v>1014</v>
      </c>
      <c r="BV744" s="52">
        <f>K3+(735*K5)</f>
        <v>736</v>
      </c>
      <c r="BW744" s="42"/>
    </row>
    <row r="745" spans="1:76" x14ac:dyDescent="0.2">
      <c r="BS745" s="42"/>
      <c r="BT745" s="50" t="s">
        <v>210</v>
      </c>
      <c r="BU745" s="51" t="s">
        <v>1014</v>
      </c>
      <c r="BV745" s="52">
        <f>K3+(736*K5)</f>
        <v>737</v>
      </c>
      <c r="BW745" s="42"/>
    </row>
    <row r="746" spans="1:76" x14ac:dyDescent="0.2">
      <c r="BS746" s="42"/>
      <c r="BT746" s="50" t="s">
        <v>18</v>
      </c>
      <c r="BU746" s="51" t="s">
        <v>1014</v>
      </c>
      <c r="BV746" s="52">
        <f>K3+(737*K5)</f>
        <v>738</v>
      </c>
      <c r="BW746" s="42"/>
    </row>
    <row r="747" spans="1:76" x14ac:dyDescent="0.2">
      <c r="BS747" s="42"/>
      <c r="BT747" s="50" t="s">
        <v>437</v>
      </c>
      <c r="BU747" s="51" t="s">
        <v>1014</v>
      </c>
      <c r="BV747" s="52">
        <f>K3+(738*K5)</f>
        <v>739</v>
      </c>
      <c r="BW747" s="42"/>
    </row>
    <row r="748" spans="1:76" x14ac:dyDescent="0.2">
      <c r="BS748" s="42"/>
      <c r="BT748" s="50" t="s">
        <v>376</v>
      </c>
      <c r="BU748" s="51" t="s">
        <v>1014</v>
      </c>
      <c r="BV748" s="52">
        <f>K3+(739*K5)</f>
        <v>740</v>
      </c>
      <c r="BW748" s="42"/>
    </row>
    <row r="749" spans="1:76" x14ac:dyDescent="0.2">
      <c r="BS749" s="42"/>
      <c r="BT749" s="50" t="s">
        <v>686</v>
      </c>
      <c r="BU749" s="51" t="s">
        <v>1014</v>
      </c>
      <c r="BV749" s="52">
        <f>K3+(740*K5)</f>
        <v>741</v>
      </c>
      <c r="BW749" s="42"/>
    </row>
    <row r="750" spans="1:76" x14ac:dyDescent="0.2">
      <c r="BS750" s="42"/>
      <c r="BT750" s="50" t="s">
        <v>625</v>
      </c>
      <c r="BU750" s="51" t="s">
        <v>1014</v>
      </c>
      <c r="BV750" s="52">
        <f>K3+(741*K5)</f>
        <v>742</v>
      </c>
      <c r="BW750" s="42"/>
    </row>
    <row r="751" spans="1:76" x14ac:dyDescent="0.2">
      <c r="BS751" s="42"/>
      <c r="BT751" s="50" t="s">
        <v>964</v>
      </c>
      <c r="BU751" s="51" t="s">
        <v>1014</v>
      </c>
      <c r="BV751" s="52">
        <f>K3+(742*K5)</f>
        <v>743</v>
      </c>
      <c r="BW751" s="42"/>
    </row>
    <row r="752" spans="1:76" x14ac:dyDescent="0.2">
      <c r="BS752" s="42"/>
      <c r="BT752" s="50" t="s">
        <v>772</v>
      </c>
      <c r="BU752" s="51" t="s">
        <v>1014</v>
      </c>
      <c r="BV752" s="52">
        <f>K3+(743*K5)</f>
        <v>744</v>
      </c>
      <c r="BW752" s="42"/>
    </row>
    <row r="753" spans="71:75" x14ac:dyDescent="0.2">
      <c r="BS753" s="42"/>
      <c r="BT753" s="50" t="s">
        <v>706</v>
      </c>
      <c r="BU753" s="51" t="s">
        <v>1014</v>
      </c>
      <c r="BV753" s="52">
        <f>K3+(744*K5)</f>
        <v>745</v>
      </c>
      <c r="BW753" s="42"/>
    </row>
    <row r="754" spans="71:75" x14ac:dyDescent="0.2">
      <c r="BS754" s="42"/>
      <c r="BT754" s="50" t="s">
        <v>512</v>
      </c>
      <c r="BU754" s="51" t="s">
        <v>1014</v>
      </c>
      <c r="BV754" s="52">
        <f>K3+(745*K5)</f>
        <v>746</v>
      </c>
      <c r="BW754" s="42"/>
    </row>
    <row r="755" spans="71:75" x14ac:dyDescent="0.2">
      <c r="BS755" s="42"/>
      <c r="BT755" s="50" t="s">
        <v>946</v>
      </c>
      <c r="BU755" s="51" t="s">
        <v>1014</v>
      </c>
      <c r="BV755" s="52">
        <f>K3+(746*K5)</f>
        <v>747</v>
      </c>
      <c r="BW755" s="42"/>
    </row>
    <row r="756" spans="71:75" x14ac:dyDescent="0.2">
      <c r="BS756" s="42"/>
      <c r="BT756" s="50" t="s">
        <v>886</v>
      </c>
      <c r="BU756" s="51" t="s">
        <v>1014</v>
      </c>
      <c r="BV756" s="52">
        <f>K3+(747*K5)</f>
        <v>748</v>
      </c>
      <c r="BW756" s="42"/>
    </row>
    <row r="757" spans="71:75" x14ac:dyDescent="0.2">
      <c r="BS757" s="42"/>
      <c r="BT757" s="50" t="s">
        <v>190</v>
      </c>
      <c r="BU757" s="51" t="s">
        <v>1014</v>
      </c>
      <c r="BV757" s="52">
        <f>K3+(748*K5)</f>
        <v>749</v>
      </c>
      <c r="BW757" s="42"/>
    </row>
    <row r="758" spans="71:75" x14ac:dyDescent="0.2">
      <c r="BS758" s="42"/>
      <c r="BT758" s="50" t="s">
        <v>132</v>
      </c>
      <c r="BU758" s="51" t="s">
        <v>1014</v>
      </c>
      <c r="BV758" s="52">
        <f>K3+(749*K5)</f>
        <v>750</v>
      </c>
      <c r="BW758" s="42"/>
    </row>
    <row r="759" spans="71:75" x14ac:dyDescent="0.2">
      <c r="BS759" s="42"/>
      <c r="BT759" s="50" t="s">
        <v>457</v>
      </c>
      <c r="BU759" s="51" t="s">
        <v>1014</v>
      </c>
      <c r="BV759" s="52">
        <f>K3+(750*K5)</f>
        <v>751</v>
      </c>
      <c r="BW759" s="42"/>
    </row>
    <row r="760" spans="71:75" x14ac:dyDescent="0.2">
      <c r="BS760" s="42"/>
      <c r="BT760" s="50" t="s">
        <v>262</v>
      </c>
      <c r="BU760" s="51" t="s">
        <v>1014</v>
      </c>
      <c r="BV760" s="52">
        <f>K3+(751*K5)</f>
        <v>752</v>
      </c>
      <c r="BW760" s="42"/>
    </row>
    <row r="761" spans="71:75" x14ac:dyDescent="0.2">
      <c r="BS761" s="42"/>
      <c r="BT761" s="50" t="s">
        <v>788</v>
      </c>
      <c r="BU761" s="51" t="s">
        <v>1014</v>
      </c>
      <c r="BV761" s="52">
        <f>K3+(752*K5)</f>
        <v>753</v>
      </c>
      <c r="BW761" s="42"/>
    </row>
    <row r="762" spans="71:75" x14ac:dyDescent="0.2">
      <c r="BS762" s="42"/>
      <c r="BT762" s="50" t="s">
        <v>980</v>
      </c>
      <c r="BU762" s="51" t="s">
        <v>1014</v>
      </c>
      <c r="BV762" s="52">
        <f>K3+(753*K5)</f>
        <v>754</v>
      </c>
      <c r="BW762" s="42"/>
    </row>
    <row r="763" spans="71:75" x14ac:dyDescent="0.2">
      <c r="BS763" s="42"/>
      <c r="BT763" s="50" t="s">
        <v>610</v>
      </c>
      <c r="BU763" s="51" t="s">
        <v>1014</v>
      </c>
      <c r="BV763" s="52">
        <f>K3+(754*K5)</f>
        <v>755</v>
      </c>
      <c r="BW763" s="42"/>
    </row>
    <row r="764" spans="71:75" x14ac:dyDescent="0.2">
      <c r="BS764" s="42"/>
      <c r="BT764" s="50" t="s">
        <v>670</v>
      </c>
      <c r="BU764" s="51" t="s">
        <v>1014</v>
      </c>
      <c r="BV764" s="52">
        <f>K3+(755*K5)</f>
        <v>756</v>
      </c>
      <c r="BW764" s="42"/>
    </row>
    <row r="765" spans="71:75" x14ac:dyDescent="0.2">
      <c r="BS765" s="42"/>
      <c r="BT765" s="50" t="s">
        <v>361</v>
      </c>
      <c r="BU765" s="51" t="s">
        <v>1014</v>
      </c>
      <c r="BV765" s="52">
        <f>K3+(756*K5)</f>
        <v>757</v>
      </c>
      <c r="BW765" s="42"/>
    </row>
    <row r="766" spans="71:75" x14ac:dyDescent="0.2">
      <c r="BS766" s="42"/>
      <c r="BT766" s="50" t="s">
        <v>421</v>
      </c>
      <c r="BU766" s="51" t="s">
        <v>1014</v>
      </c>
      <c r="BV766" s="52">
        <f>K3+(757*K5)</f>
        <v>758</v>
      </c>
      <c r="BW766" s="42"/>
    </row>
    <row r="767" spans="71:75" x14ac:dyDescent="0.2">
      <c r="BS767" s="42"/>
      <c r="BT767" s="50" t="s">
        <v>34</v>
      </c>
      <c r="BU767" s="51" t="s">
        <v>1014</v>
      </c>
      <c r="BV767" s="52">
        <f>K3+(758*K5)</f>
        <v>759</v>
      </c>
      <c r="BW767" s="42"/>
    </row>
    <row r="768" spans="71:75" x14ac:dyDescent="0.2">
      <c r="BS768" s="42"/>
      <c r="BT768" s="50" t="s">
        <v>225</v>
      </c>
      <c r="BU768" s="51" t="s">
        <v>1014</v>
      </c>
      <c r="BV768" s="52">
        <f>K3+(759*K5)</f>
        <v>760</v>
      </c>
      <c r="BW768" s="42"/>
    </row>
    <row r="769" spans="1:75" x14ac:dyDescent="0.2">
      <c r="BS769" s="42"/>
      <c r="BT769" s="50" t="s">
        <v>278</v>
      </c>
      <c r="BU769" s="51" t="s">
        <v>1014</v>
      </c>
      <c r="BV769" s="52">
        <f>K3+(760*K5)</f>
        <v>761</v>
      </c>
      <c r="BW769" s="42"/>
    </row>
    <row r="770" spans="1:75" x14ac:dyDescent="0.2">
      <c r="BS770" s="42"/>
      <c r="BT770" s="50" t="s">
        <v>473</v>
      </c>
      <c r="BU770" s="51" t="s">
        <v>1014</v>
      </c>
      <c r="BV770" s="52">
        <f>K3+(761*K5)</f>
        <v>762</v>
      </c>
      <c r="BW770" s="42"/>
    </row>
    <row r="771" spans="1:75" x14ac:dyDescent="0.2">
      <c r="BS771" s="42"/>
      <c r="BT771" s="50" t="s">
        <v>117</v>
      </c>
      <c r="BU771" s="51" t="s">
        <v>1014</v>
      </c>
      <c r="BV771" s="52">
        <f>K3+(762*K5)</f>
        <v>763</v>
      </c>
      <c r="BW771" s="42"/>
    </row>
    <row r="772" spans="1:75" x14ac:dyDescent="0.2">
      <c r="BS772" s="42"/>
      <c r="BT772" s="50" t="s">
        <v>174</v>
      </c>
      <c r="BU772" s="51" t="s">
        <v>1014</v>
      </c>
      <c r="BV772" s="52">
        <f>K3+(763*K5)</f>
        <v>764</v>
      </c>
      <c r="BW772" s="42"/>
    </row>
    <row r="773" spans="1:75" x14ac:dyDescent="0.2">
      <c r="BS773" s="42"/>
      <c r="BT773" s="50" t="s">
        <v>871</v>
      </c>
      <c r="BU773" s="51" t="s">
        <v>1014</v>
      </c>
      <c r="BV773" s="52">
        <f>K3+(764*K5)</f>
        <v>765</v>
      </c>
      <c r="BW773" s="42"/>
    </row>
    <row r="774" spans="1:75" x14ac:dyDescent="0.2">
      <c r="A774" s="3"/>
      <c r="BS774" s="42"/>
      <c r="BT774" s="50" t="s">
        <v>931</v>
      </c>
      <c r="BU774" s="51" t="s">
        <v>1014</v>
      </c>
      <c r="BV774" s="52">
        <f>K3+(765*K5)</f>
        <v>766</v>
      </c>
      <c r="BW774" s="42"/>
    </row>
    <row r="775" spans="1:75" x14ac:dyDescent="0.2">
      <c r="A775" s="3"/>
      <c r="BS775" s="42"/>
      <c r="BT775" s="50" t="s">
        <v>528</v>
      </c>
      <c r="BU775" s="51" t="s">
        <v>1014</v>
      </c>
      <c r="BV775" s="52">
        <f>K3+(766*K5)</f>
        <v>767</v>
      </c>
      <c r="BW775" s="42"/>
    </row>
    <row r="776" spans="1:75" x14ac:dyDescent="0.2">
      <c r="A776" s="3"/>
      <c r="BS776" s="42"/>
      <c r="BT776" s="50" t="s">
        <v>721</v>
      </c>
      <c r="BU776" s="51" t="s">
        <v>1014</v>
      </c>
      <c r="BV776" s="52">
        <f>K3+(767*K5)</f>
        <v>768</v>
      </c>
      <c r="BW776" s="42"/>
    </row>
    <row r="777" spans="1:75" x14ac:dyDescent="0.2">
      <c r="BS777" s="42"/>
      <c r="BT777" s="50" t="s">
        <v>661</v>
      </c>
      <c r="BU777" s="51" t="s">
        <v>1014</v>
      </c>
      <c r="BV777" s="52">
        <f>K3+(768*K5)</f>
        <v>769</v>
      </c>
      <c r="BW777" s="42"/>
    </row>
    <row r="778" spans="1:75" x14ac:dyDescent="0.2">
      <c r="A778" s="3"/>
      <c r="BS778" s="42"/>
      <c r="BT778" s="50" t="s">
        <v>603</v>
      </c>
      <c r="BU778" s="51" t="s">
        <v>1014</v>
      </c>
      <c r="BV778" s="52">
        <f>K3+(769*K5)</f>
        <v>770</v>
      </c>
      <c r="BW778" s="42"/>
    </row>
    <row r="779" spans="1:75" x14ac:dyDescent="0.2">
      <c r="A779" s="3"/>
      <c r="BS779" s="42"/>
      <c r="BT779" s="50" t="s">
        <v>987</v>
      </c>
      <c r="BU779" s="51" t="s">
        <v>1014</v>
      </c>
      <c r="BV779" s="52">
        <f>K3+(770*K5)</f>
        <v>771</v>
      </c>
      <c r="BW779" s="42"/>
    </row>
    <row r="780" spans="1:75" x14ac:dyDescent="0.2">
      <c r="A780" s="3"/>
      <c r="BS780" s="42"/>
      <c r="BT780" s="50" t="s">
        <v>797</v>
      </c>
      <c r="BU780" s="51" t="s">
        <v>1014</v>
      </c>
      <c r="BV780" s="52">
        <f>K3+(771*K5)</f>
        <v>772</v>
      </c>
      <c r="BW780" s="42"/>
    </row>
    <row r="781" spans="1:75" x14ac:dyDescent="0.2">
      <c r="A781" s="3"/>
      <c r="BS781" s="42"/>
      <c r="BT781" s="50" t="s">
        <v>232</v>
      </c>
      <c r="BU781" s="51" t="s">
        <v>1014</v>
      </c>
      <c r="BV781" s="52">
        <f>K3+(772*K5)</f>
        <v>773</v>
      </c>
      <c r="BW781" s="42"/>
    </row>
    <row r="782" spans="1:75" x14ac:dyDescent="0.2">
      <c r="BS782" s="42"/>
      <c r="BT782" s="50" t="s">
        <v>43</v>
      </c>
      <c r="BU782" s="51" t="s">
        <v>1014</v>
      </c>
      <c r="BV782" s="52">
        <f>K3+(773*K5)</f>
        <v>774</v>
      </c>
      <c r="BW782" s="42"/>
    </row>
    <row r="783" spans="1:75" x14ac:dyDescent="0.2">
      <c r="BS783" s="42"/>
      <c r="BT783" s="50" t="s">
        <v>412</v>
      </c>
      <c r="BU783" s="51" t="s">
        <v>1014</v>
      </c>
      <c r="BV783" s="52">
        <f>K3+(774*K5)</f>
        <v>775</v>
      </c>
      <c r="BW783" s="42"/>
    </row>
    <row r="784" spans="1:75" x14ac:dyDescent="0.2">
      <c r="B784" s="1"/>
      <c r="BS784" s="42"/>
      <c r="BT784" s="50" t="s">
        <v>354</v>
      </c>
      <c r="BU784" s="51" t="s">
        <v>1014</v>
      </c>
      <c r="BV784" s="52">
        <f>K3+(775*K5)</f>
        <v>776</v>
      </c>
      <c r="BW784" s="42"/>
    </row>
    <row r="785" spans="71:75" x14ac:dyDescent="0.2">
      <c r="BS785" s="42"/>
      <c r="BT785" s="50" t="s">
        <v>151</v>
      </c>
      <c r="BU785" s="51" t="s">
        <v>1014</v>
      </c>
      <c r="BV785" s="52">
        <f>K3+(776*K5)</f>
        <v>777</v>
      </c>
      <c r="BW785" s="42"/>
    </row>
    <row r="786" spans="71:75" x14ac:dyDescent="0.2">
      <c r="BS786" s="42"/>
      <c r="BT786" s="50" t="s">
        <v>95</v>
      </c>
      <c r="BU786" s="51" t="s">
        <v>1014</v>
      </c>
      <c r="BV786" s="52">
        <f>K3+(777*K5)</f>
        <v>778</v>
      </c>
      <c r="BW786" s="42"/>
    </row>
    <row r="787" spans="71:75" x14ac:dyDescent="0.2">
      <c r="BS787" s="42"/>
      <c r="BT787" s="50" t="s">
        <v>494</v>
      </c>
      <c r="BU787" s="51" t="s">
        <v>1014</v>
      </c>
      <c r="BV787" s="52">
        <f>K3+(778*K5)</f>
        <v>779</v>
      </c>
      <c r="BW787" s="42"/>
    </row>
    <row r="788" spans="71:75" x14ac:dyDescent="0.2">
      <c r="BS788" s="42"/>
      <c r="BT788" s="50" t="s">
        <v>302</v>
      </c>
      <c r="BU788" s="51" t="s">
        <v>1014</v>
      </c>
      <c r="BV788" s="52">
        <f>K3+(779*K5)</f>
        <v>780</v>
      </c>
      <c r="BW788" s="42"/>
    </row>
    <row r="789" spans="71:75" x14ac:dyDescent="0.2">
      <c r="BS789" s="42"/>
      <c r="BT789" s="50" t="s">
        <v>743</v>
      </c>
      <c r="BU789" s="51" t="s">
        <v>1014</v>
      </c>
      <c r="BV789" s="52">
        <f>K3+(780*K5)</f>
        <v>781</v>
      </c>
      <c r="BW789" s="42"/>
    </row>
    <row r="790" spans="71:75" x14ac:dyDescent="0.2">
      <c r="BS790" s="42"/>
      <c r="BT790" s="50" t="s">
        <v>551</v>
      </c>
      <c r="BU790" s="51" t="s">
        <v>1014</v>
      </c>
      <c r="BV790" s="52">
        <f>K3+(781*K5)</f>
        <v>782</v>
      </c>
      <c r="BW790" s="42"/>
    </row>
    <row r="791" spans="71:75" x14ac:dyDescent="0.2">
      <c r="BS791" s="42"/>
      <c r="BT791" s="50" t="s">
        <v>906</v>
      </c>
      <c r="BU791" s="51" t="s">
        <v>1014</v>
      </c>
      <c r="BV791" s="52">
        <f>K3+(782*K5)</f>
        <v>783</v>
      </c>
      <c r="BW791" s="42"/>
    </row>
    <row r="792" spans="71:75" x14ac:dyDescent="0.2">
      <c r="BS792" s="42"/>
      <c r="BT792" s="50" t="s">
        <v>849</v>
      </c>
      <c r="BU792" s="51" t="s">
        <v>1014</v>
      </c>
      <c r="BV792" s="52">
        <f>K3+(783*K5)</f>
        <v>784</v>
      </c>
      <c r="BW792" s="42"/>
    </row>
    <row r="793" spans="71:75" x14ac:dyDescent="0.2">
      <c r="BS793" s="42"/>
      <c r="BT793" s="50" t="s">
        <v>338</v>
      </c>
      <c r="BU793" s="51" t="s">
        <v>1014</v>
      </c>
      <c r="BV793" s="52">
        <f>K3+(784*K5)</f>
        <v>785</v>
      </c>
      <c r="BW793" s="42"/>
    </row>
    <row r="794" spans="71:75" x14ac:dyDescent="0.2">
      <c r="BS794" s="42"/>
      <c r="BT794" s="50" t="s">
        <v>396</v>
      </c>
      <c r="BU794" s="51" t="s">
        <v>1014</v>
      </c>
      <c r="BV794" s="52">
        <f>K3+(785*K5)</f>
        <v>786</v>
      </c>
      <c r="BW794" s="42"/>
    </row>
    <row r="795" spans="71:75" x14ac:dyDescent="0.2">
      <c r="BS795" s="42"/>
      <c r="BT795" s="50" t="s">
        <v>59</v>
      </c>
      <c r="BU795" s="51" t="s">
        <v>1014</v>
      </c>
      <c r="BV795" s="52">
        <f>K3+(786*K5)</f>
        <v>787</v>
      </c>
      <c r="BW795" s="42"/>
    </row>
    <row r="796" spans="71:75" x14ac:dyDescent="0.2">
      <c r="BS796" s="42"/>
      <c r="BT796" s="50" t="s">
        <v>248</v>
      </c>
      <c r="BU796" s="51" t="s">
        <v>1014</v>
      </c>
      <c r="BV796" s="52">
        <f>K3+(787*K5)</f>
        <v>788</v>
      </c>
      <c r="BW796" s="42"/>
    </row>
    <row r="797" spans="71:75" x14ac:dyDescent="0.2">
      <c r="BS797" s="42"/>
      <c r="BT797" s="50" t="s">
        <v>813</v>
      </c>
      <c r="BU797" s="51" t="s">
        <v>1014</v>
      </c>
      <c r="BV797" s="52">
        <f>K3+(788*K5)</f>
        <v>789</v>
      </c>
      <c r="BW797" s="42"/>
    </row>
    <row r="798" spans="71:75" x14ac:dyDescent="0.2">
      <c r="BS798" s="42"/>
      <c r="BT798" s="50" t="s">
        <v>1003</v>
      </c>
      <c r="BU798" s="51" t="s">
        <v>1014</v>
      </c>
      <c r="BV798" s="52">
        <f>K3+(789*K5)</f>
        <v>790</v>
      </c>
      <c r="BW798" s="42"/>
    </row>
    <row r="799" spans="71:75" x14ac:dyDescent="0.2">
      <c r="BS799" s="42"/>
      <c r="BT799" s="50" t="s">
        <v>587</v>
      </c>
      <c r="BU799" s="51" t="s">
        <v>1014</v>
      </c>
      <c r="BV799" s="52">
        <f>K3+(790*K5)</f>
        <v>791</v>
      </c>
      <c r="BW799" s="42"/>
    </row>
    <row r="800" spans="71:75" x14ac:dyDescent="0.2">
      <c r="BS800" s="42"/>
      <c r="BT800" s="50" t="s">
        <v>645</v>
      </c>
      <c r="BU800" s="51" t="s">
        <v>1014</v>
      </c>
      <c r="BV800" s="52">
        <f>K3+(791*K5)</f>
        <v>792</v>
      </c>
      <c r="BW800" s="42"/>
    </row>
    <row r="801" spans="71:75" x14ac:dyDescent="0.2">
      <c r="BS801" s="42"/>
      <c r="BT801" s="50" t="s">
        <v>833</v>
      </c>
      <c r="BU801" s="51" t="s">
        <v>1014</v>
      </c>
      <c r="BV801" s="52">
        <f>K3+(792*K5)</f>
        <v>793</v>
      </c>
      <c r="BW801" s="42"/>
    </row>
    <row r="802" spans="71:75" x14ac:dyDescent="0.2">
      <c r="BS802" s="42"/>
      <c r="BT802" s="50" t="s">
        <v>890</v>
      </c>
      <c r="BU802" s="51" t="s">
        <v>1014</v>
      </c>
      <c r="BV802" s="52">
        <f>K3+(793*K5)</f>
        <v>794</v>
      </c>
      <c r="BW802" s="42"/>
    </row>
    <row r="803" spans="71:75" x14ac:dyDescent="0.2">
      <c r="BS803" s="42"/>
      <c r="BT803" s="50" t="s">
        <v>567</v>
      </c>
      <c r="BU803" s="51" t="s">
        <v>1014</v>
      </c>
      <c r="BV803" s="52">
        <f>K3+(794*K5)</f>
        <v>795</v>
      </c>
      <c r="BW803" s="42"/>
    </row>
    <row r="804" spans="71:75" x14ac:dyDescent="0.2">
      <c r="BS804" s="42"/>
      <c r="BT804" s="50" t="s">
        <v>759</v>
      </c>
      <c r="BU804" s="51" t="s">
        <v>1014</v>
      </c>
      <c r="BV804" s="52">
        <f>K3+(795*K5)</f>
        <v>796</v>
      </c>
      <c r="BW804" s="42"/>
    </row>
    <row r="805" spans="71:75" x14ac:dyDescent="0.2">
      <c r="BS805" s="42"/>
      <c r="BT805" s="50" t="s">
        <v>318</v>
      </c>
      <c r="BU805" s="51" t="s">
        <v>1014</v>
      </c>
      <c r="BV805" s="52">
        <f>K3+(796*K5)</f>
        <v>797</v>
      </c>
      <c r="BW805" s="42"/>
    </row>
    <row r="806" spans="71:75" x14ac:dyDescent="0.2">
      <c r="BS806" s="42"/>
      <c r="BT806" s="50" t="s">
        <v>510</v>
      </c>
      <c r="BU806" s="51" t="s">
        <v>1014</v>
      </c>
      <c r="BV806" s="52">
        <f>K3+(797*K5)</f>
        <v>798</v>
      </c>
      <c r="BW806" s="42"/>
    </row>
    <row r="807" spans="71:75" x14ac:dyDescent="0.2">
      <c r="BS807" s="42"/>
      <c r="BT807" s="50" t="s">
        <v>79</v>
      </c>
      <c r="BU807" s="51" t="s">
        <v>1014</v>
      </c>
      <c r="BV807" s="52">
        <f>K3+(798*K5)</f>
        <v>799</v>
      </c>
      <c r="BW807" s="42"/>
    </row>
    <row r="808" spans="71:75" x14ac:dyDescent="0.2">
      <c r="BS808" s="42"/>
      <c r="BT808" s="50" t="s">
        <v>136</v>
      </c>
      <c r="BU808" s="51" t="s">
        <v>1014</v>
      </c>
      <c r="BV808" s="52">
        <f>K3+(799*K5)</f>
        <v>800</v>
      </c>
      <c r="BW808" s="42"/>
    </row>
    <row r="809" spans="71:75" x14ac:dyDescent="0.2">
      <c r="BS809" s="42"/>
      <c r="BT809" s="50" t="s">
        <v>727</v>
      </c>
      <c r="BU809" s="51" t="s">
        <v>1014</v>
      </c>
      <c r="BV809" s="52">
        <f>K3+(800*K5)</f>
        <v>801</v>
      </c>
      <c r="BW809" s="42"/>
    </row>
    <row r="810" spans="71:75" x14ac:dyDescent="0.2">
      <c r="BS810" s="42"/>
      <c r="BT810" s="50" t="s">
        <v>536</v>
      </c>
      <c r="BU810" s="51" t="s">
        <v>1014</v>
      </c>
      <c r="BV810" s="52">
        <f>K3+(801*K5)</f>
        <v>802</v>
      </c>
      <c r="BW810" s="42"/>
    </row>
    <row r="811" spans="71:75" x14ac:dyDescent="0.2">
      <c r="BS811" s="42"/>
      <c r="BT811" s="50" t="s">
        <v>922</v>
      </c>
      <c r="BU811" s="51" t="s">
        <v>1014</v>
      </c>
      <c r="BV811" s="52">
        <f>K3+(802*K5)</f>
        <v>803</v>
      </c>
      <c r="BW811" s="42"/>
    </row>
    <row r="812" spans="71:75" x14ac:dyDescent="0.2">
      <c r="BS812" s="42"/>
      <c r="BT812" s="50" t="s">
        <v>865</v>
      </c>
      <c r="BU812" s="51" t="s">
        <v>1014</v>
      </c>
      <c r="BV812" s="52">
        <f>K3+(803*K5)</f>
        <v>804</v>
      </c>
      <c r="BW812" s="42"/>
    </row>
    <row r="813" spans="71:75" x14ac:dyDescent="0.2">
      <c r="BS813" s="42"/>
      <c r="BT813" s="50" t="s">
        <v>166</v>
      </c>
      <c r="BU813" s="51" t="s">
        <v>1014</v>
      </c>
      <c r="BV813" s="52">
        <f>K3+(804*K5)</f>
        <v>805</v>
      </c>
      <c r="BW813" s="42"/>
    </row>
    <row r="814" spans="71:75" x14ac:dyDescent="0.2">
      <c r="BS814" s="42"/>
      <c r="BT814" s="50" t="s">
        <v>110</v>
      </c>
      <c r="BU814" s="51" t="s">
        <v>1014</v>
      </c>
      <c r="BV814" s="52">
        <f>K3+(805*K5)</f>
        <v>806</v>
      </c>
      <c r="BW814" s="42"/>
    </row>
    <row r="815" spans="71:75" x14ac:dyDescent="0.2">
      <c r="BS815" s="42"/>
      <c r="BT815" s="50" t="s">
        <v>478</v>
      </c>
      <c r="BU815" s="51" t="s">
        <v>1014</v>
      </c>
      <c r="BV815" s="52">
        <f>K3+(806*K5)</f>
        <v>807</v>
      </c>
      <c r="BW815" s="42"/>
    </row>
    <row r="816" spans="71:75" x14ac:dyDescent="0.2">
      <c r="BS816" s="42"/>
      <c r="BT816" s="50" t="s">
        <v>287</v>
      </c>
      <c r="BU816" s="51" t="s">
        <v>1014</v>
      </c>
      <c r="BV816" s="52">
        <f>K3+(807*K5)</f>
        <v>808</v>
      </c>
      <c r="BW816" s="42"/>
    </row>
    <row r="817" spans="1:75" x14ac:dyDescent="0.2">
      <c r="A817" s="3"/>
      <c r="BS817" s="42"/>
      <c r="BT817" s="50" t="s">
        <v>216</v>
      </c>
      <c r="BU817" s="51" t="s">
        <v>1014</v>
      </c>
      <c r="BV817" s="52">
        <f>K3+(808*K5)</f>
        <v>809</v>
      </c>
      <c r="BW817" s="42"/>
    </row>
    <row r="818" spans="1:75" x14ac:dyDescent="0.2">
      <c r="A818" s="3"/>
      <c r="BS818" s="42"/>
      <c r="BT818" s="50" t="s">
        <v>27</v>
      </c>
      <c r="BU818" s="51" t="s">
        <v>1014</v>
      </c>
      <c r="BV818" s="52">
        <f>K3+(809*K5)</f>
        <v>810</v>
      </c>
      <c r="BW818" s="42"/>
    </row>
    <row r="819" spans="1:75" x14ac:dyDescent="0.2">
      <c r="A819" s="3"/>
      <c r="BS819" s="42"/>
      <c r="BT819" s="50" t="s">
        <v>428</v>
      </c>
      <c r="BU819" s="51" t="s">
        <v>1014</v>
      </c>
      <c r="BV819" s="52">
        <f>K3+(810*K5)</f>
        <v>811</v>
      </c>
      <c r="BW819" s="42"/>
    </row>
    <row r="820" spans="1:75" x14ac:dyDescent="0.2">
      <c r="BS820" s="42"/>
      <c r="BT820" s="50" t="s">
        <v>369</v>
      </c>
      <c r="BU820" s="51" t="s">
        <v>1014</v>
      </c>
      <c r="BV820" s="52">
        <f>K3+(811*K5)</f>
        <v>812</v>
      </c>
      <c r="BW820" s="42"/>
    </row>
    <row r="821" spans="1:75" x14ac:dyDescent="0.2">
      <c r="A821" s="3"/>
      <c r="BS821" s="42"/>
      <c r="BT821" s="50" t="s">
        <v>677</v>
      </c>
      <c r="BU821" s="51" t="s">
        <v>1014</v>
      </c>
      <c r="BV821" s="52">
        <f>K3+(812*K5)</f>
        <v>813</v>
      </c>
      <c r="BW821" s="42"/>
    </row>
    <row r="822" spans="1:75" x14ac:dyDescent="0.2">
      <c r="A822" s="3"/>
      <c r="BS822" s="42"/>
      <c r="BT822" s="50" t="s">
        <v>618</v>
      </c>
      <c r="BU822" s="51" t="s">
        <v>1014</v>
      </c>
      <c r="BV822" s="52">
        <f>K3+(813*K5)</f>
        <v>814</v>
      </c>
      <c r="BW822" s="42"/>
    </row>
    <row r="823" spans="1:75" x14ac:dyDescent="0.2">
      <c r="A823" s="3"/>
      <c r="BS823" s="42"/>
      <c r="BT823" s="50" t="s">
        <v>971</v>
      </c>
      <c r="BU823" s="51" t="s">
        <v>1014</v>
      </c>
      <c r="BV823" s="52">
        <f>K3+(814*K5)</f>
        <v>815</v>
      </c>
      <c r="BW823" s="42"/>
    </row>
    <row r="824" spans="1:75" x14ac:dyDescent="0.2">
      <c r="A824" s="3"/>
      <c r="BS824" s="42"/>
      <c r="BT824" s="50" t="s">
        <v>781</v>
      </c>
      <c r="BU824" s="51" t="s">
        <v>1014</v>
      </c>
      <c r="BV824" s="52">
        <f>K3+(815*K5)</f>
        <v>816</v>
      </c>
      <c r="BW824" s="42"/>
    </row>
    <row r="825" spans="1:75" x14ac:dyDescent="0.2">
      <c r="BS825" s="42"/>
      <c r="BT825" s="50" t="s">
        <v>271</v>
      </c>
      <c r="BU825" s="51" t="s">
        <v>1014</v>
      </c>
      <c r="BV825" s="52">
        <f>K3+(816*K5)</f>
        <v>817</v>
      </c>
      <c r="BW825" s="42"/>
    </row>
    <row r="826" spans="1:75" x14ac:dyDescent="0.2">
      <c r="BS826" s="42"/>
      <c r="BT826" s="50" t="s">
        <v>464</v>
      </c>
      <c r="BU826" s="51" t="s">
        <v>1014</v>
      </c>
      <c r="BV826" s="52">
        <f>K3+(817*K5)</f>
        <v>818</v>
      </c>
      <c r="BW826" s="42"/>
    </row>
    <row r="827" spans="1:75" x14ac:dyDescent="0.2">
      <c r="B827" s="1"/>
      <c r="BS827" s="42"/>
      <c r="BT827" s="50" t="s">
        <v>125</v>
      </c>
      <c r="BU827" s="51" t="s">
        <v>1014</v>
      </c>
      <c r="BV827" s="52">
        <f>K3+(818*K5)</f>
        <v>819</v>
      </c>
      <c r="BW827" s="42"/>
    </row>
    <row r="828" spans="1:75" x14ac:dyDescent="0.2">
      <c r="BS828" s="42"/>
      <c r="BT828" s="50" t="s">
        <v>181</v>
      </c>
      <c r="BU828" s="51" t="s">
        <v>1014</v>
      </c>
      <c r="BV828" s="52">
        <f>K3+(819*K5)</f>
        <v>820</v>
      </c>
      <c r="BW828" s="42"/>
    </row>
    <row r="829" spans="1:75" x14ac:dyDescent="0.2">
      <c r="BS829" s="42"/>
      <c r="BT829" s="50" t="s">
        <v>879</v>
      </c>
      <c r="BU829" s="51" t="s">
        <v>1014</v>
      </c>
      <c r="BV829" s="52">
        <f>K3+(820*K5)</f>
        <v>821</v>
      </c>
      <c r="BW829" s="42"/>
    </row>
    <row r="830" spans="1:75" x14ac:dyDescent="0.2">
      <c r="BS830" s="42"/>
      <c r="BT830" s="50" t="s">
        <v>937</v>
      </c>
      <c r="BU830" s="51" t="s">
        <v>1014</v>
      </c>
      <c r="BV830" s="52">
        <f>K3+(821*K5)</f>
        <v>822</v>
      </c>
      <c r="BW830" s="42"/>
    </row>
    <row r="831" spans="1:75" x14ac:dyDescent="0.2">
      <c r="BS831" s="42"/>
      <c r="BT831" s="50" t="s">
        <v>521</v>
      </c>
      <c r="BU831" s="51" t="s">
        <v>1014</v>
      </c>
      <c r="BV831" s="52">
        <f>K3+(822*K5)</f>
        <v>823</v>
      </c>
      <c r="BW831" s="42"/>
    </row>
    <row r="832" spans="1:75" x14ac:dyDescent="0.2">
      <c r="BS832" s="42"/>
      <c r="BT832" s="50" t="s">
        <v>712</v>
      </c>
      <c r="BU832" s="51" t="s">
        <v>1014</v>
      </c>
      <c r="BV832" s="52">
        <f>K3+(823*K5)</f>
        <v>824</v>
      </c>
      <c r="BW832" s="42"/>
    </row>
    <row r="833" spans="71:75" x14ac:dyDescent="0.2">
      <c r="BS833" s="42"/>
      <c r="BT833" s="50" t="s">
        <v>766</v>
      </c>
      <c r="BU833" s="51" t="s">
        <v>1014</v>
      </c>
      <c r="BV833" s="52">
        <f>K3+(824*K5)</f>
        <v>825</v>
      </c>
      <c r="BW833" s="42"/>
    </row>
    <row r="834" spans="71:75" x14ac:dyDescent="0.2">
      <c r="BS834" s="42"/>
      <c r="BT834" s="50" t="s">
        <v>955</v>
      </c>
      <c r="BU834" s="51" t="s">
        <v>1014</v>
      </c>
      <c r="BV834" s="52">
        <f>K3+(825*K5)</f>
        <v>826</v>
      </c>
      <c r="BW834" s="42"/>
    </row>
    <row r="835" spans="71:75" x14ac:dyDescent="0.2">
      <c r="BS835" s="42"/>
      <c r="BT835" s="50" t="s">
        <v>634</v>
      </c>
      <c r="BU835" s="51" t="s">
        <v>1014</v>
      </c>
      <c r="BV835" s="52">
        <f>K3+(826*K5)</f>
        <v>827</v>
      </c>
      <c r="BW835" s="42"/>
    </row>
    <row r="836" spans="71:75" x14ac:dyDescent="0.2">
      <c r="BS836" s="42"/>
      <c r="BT836" s="50" t="s">
        <v>693</v>
      </c>
      <c r="BU836" s="51" t="s">
        <v>1014</v>
      </c>
      <c r="BV836" s="52">
        <f>K3+(827*K5)</f>
        <v>828</v>
      </c>
      <c r="BW836" s="42"/>
    </row>
    <row r="837" spans="71:75" x14ac:dyDescent="0.2">
      <c r="BS837" s="42"/>
      <c r="BT837" s="50" t="s">
        <v>385</v>
      </c>
      <c r="BU837" s="51" t="s">
        <v>1014</v>
      </c>
      <c r="BV837" s="52">
        <f>K3+(828*K5)</f>
        <v>829</v>
      </c>
      <c r="BW837" s="42"/>
    </row>
    <row r="838" spans="71:75" x14ac:dyDescent="0.2">
      <c r="BS838" s="42"/>
      <c r="BT838" s="50" t="s">
        <v>444</v>
      </c>
      <c r="BU838" s="51" t="s">
        <v>1014</v>
      </c>
      <c r="BV838" s="52">
        <f>K3+(829*K5)</f>
        <v>830</v>
      </c>
      <c r="BW838" s="42"/>
    </row>
    <row r="839" spans="71:75" x14ac:dyDescent="0.2">
      <c r="BS839" s="42"/>
      <c r="BT839" s="50" t="s">
        <v>12</v>
      </c>
      <c r="BU839" s="51" t="s">
        <v>1014</v>
      </c>
      <c r="BV839" s="52">
        <f>K3+(830*K5)</f>
        <v>831</v>
      </c>
      <c r="BW839" s="42"/>
    </row>
    <row r="840" spans="71:75" x14ac:dyDescent="0.2">
      <c r="BS840" s="42"/>
      <c r="BT840" s="50" t="s">
        <v>201</v>
      </c>
      <c r="BU840" s="51" t="s">
        <v>1014</v>
      </c>
      <c r="BV840" s="52">
        <f>K3+(831*K5)</f>
        <v>832</v>
      </c>
      <c r="BW840" s="42"/>
    </row>
    <row r="841" spans="71:75" x14ac:dyDescent="0.2">
      <c r="BS841" s="42"/>
      <c r="BT841" s="50" t="s">
        <v>632</v>
      </c>
      <c r="BU841" s="51" t="s">
        <v>1014</v>
      </c>
      <c r="BV841" s="52">
        <f>K3+(832*K5)</f>
        <v>833</v>
      </c>
      <c r="BW841" s="42"/>
    </row>
    <row r="842" spans="71:75" x14ac:dyDescent="0.2">
      <c r="BS842" s="42"/>
      <c r="BT842" s="50" t="s">
        <v>699</v>
      </c>
      <c r="BU842" s="51" t="s">
        <v>1014</v>
      </c>
      <c r="BV842" s="52">
        <f>K3+(833*K5)</f>
        <v>834</v>
      </c>
      <c r="BW842" s="42"/>
    </row>
    <row r="843" spans="71:75" x14ac:dyDescent="0.2">
      <c r="BS843" s="42"/>
      <c r="BT843" s="50" t="s">
        <v>1015</v>
      </c>
      <c r="BU843" s="51" t="s">
        <v>1014</v>
      </c>
      <c r="BV843" s="52">
        <f>K3+(834*K5)</f>
        <v>835</v>
      </c>
      <c r="BW843" s="42"/>
    </row>
    <row r="844" spans="71:75" x14ac:dyDescent="0.2">
      <c r="BS844" s="42"/>
      <c r="BT844" s="50" t="s">
        <v>951</v>
      </c>
      <c r="BU844" s="51" t="s">
        <v>1014</v>
      </c>
      <c r="BV844" s="52">
        <f>K3+(835*K5)</f>
        <v>836</v>
      </c>
      <c r="BW844" s="42"/>
    </row>
    <row r="845" spans="71:75" x14ac:dyDescent="0.2">
      <c r="BS845" s="42"/>
      <c r="BT845" s="50" t="s">
        <v>17</v>
      </c>
      <c r="BU845" s="51" t="s">
        <v>1014</v>
      </c>
      <c r="BV845" s="52">
        <f>K3+(836*K5)</f>
        <v>837</v>
      </c>
      <c r="BW845" s="42"/>
    </row>
    <row r="846" spans="71:75" x14ac:dyDescent="0.2">
      <c r="BS846" s="42"/>
      <c r="BT846" s="50" t="s">
        <v>199</v>
      </c>
      <c r="BU846" s="51" t="s">
        <v>1014</v>
      </c>
      <c r="BV846" s="52">
        <f>K3+(837*K5)</f>
        <v>838</v>
      </c>
      <c r="BW846" s="42"/>
    </row>
    <row r="847" spans="71:75" x14ac:dyDescent="0.2">
      <c r="BS847" s="42"/>
      <c r="BT847" s="50" t="s">
        <v>1016</v>
      </c>
      <c r="BU847" s="51" t="s">
        <v>1014</v>
      </c>
      <c r="BV847" s="52">
        <f>K3+(838*K5)</f>
        <v>839</v>
      </c>
      <c r="BW847" s="42"/>
    </row>
    <row r="848" spans="71:75" x14ac:dyDescent="0.2">
      <c r="BS848" s="42"/>
      <c r="BT848" s="50" t="s">
        <v>446</v>
      </c>
      <c r="BU848" s="51" t="s">
        <v>1014</v>
      </c>
      <c r="BV848" s="52">
        <f>K3+(839*K5)</f>
        <v>840</v>
      </c>
      <c r="BW848" s="42"/>
    </row>
    <row r="849" spans="1:75" x14ac:dyDescent="0.2">
      <c r="BS849" s="42"/>
      <c r="BT849" s="50" t="s">
        <v>123</v>
      </c>
      <c r="BU849" s="51" t="s">
        <v>1014</v>
      </c>
      <c r="BV849" s="52">
        <f>K3+(840*K5)</f>
        <v>841</v>
      </c>
      <c r="BW849" s="42"/>
    </row>
    <row r="850" spans="1:75" x14ac:dyDescent="0.2">
      <c r="BS850" s="42"/>
      <c r="BT850" s="50" t="s">
        <v>187</v>
      </c>
      <c r="BU850" s="51" t="s">
        <v>1014</v>
      </c>
      <c r="BV850" s="52">
        <f>K3+(841*K5)</f>
        <v>842</v>
      </c>
      <c r="BW850" s="42"/>
    </row>
    <row r="851" spans="1:75" x14ac:dyDescent="0.2">
      <c r="BS851" s="42"/>
      <c r="BT851" s="50" t="s">
        <v>273</v>
      </c>
      <c r="BU851" s="51" t="s">
        <v>1014</v>
      </c>
      <c r="BV851" s="52">
        <f>K3+(842*K5)</f>
        <v>843</v>
      </c>
      <c r="BW851" s="42"/>
    </row>
    <row r="852" spans="1:75" x14ac:dyDescent="0.2">
      <c r="BS852" s="42"/>
      <c r="BT852" s="50" t="s">
        <v>458</v>
      </c>
      <c r="BU852" s="51" t="s">
        <v>1014</v>
      </c>
      <c r="BV852" s="52">
        <f>K3+(843*K5)</f>
        <v>844</v>
      </c>
      <c r="BW852" s="42"/>
    </row>
    <row r="853" spans="1:75" x14ac:dyDescent="0.2">
      <c r="BS853" s="42"/>
      <c r="BT853" s="50" t="s">
        <v>527</v>
      </c>
      <c r="BU853" s="51" t="s">
        <v>1014</v>
      </c>
      <c r="BV853" s="52">
        <f>K3+(844*K5)</f>
        <v>845</v>
      </c>
      <c r="BW853" s="42"/>
    </row>
    <row r="854" spans="1:75" x14ac:dyDescent="0.2">
      <c r="BS854" s="42"/>
      <c r="BT854" s="50" t="s">
        <v>710</v>
      </c>
      <c r="BU854" s="51" t="s">
        <v>1014</v>
      </c>
      <c r="BV854" s="52">
        <f>K3+(845*K5)</f>
        <v>846</v>
      </c>
      <c r="BW854" s="42"/>
    </row>
    <row r="855" spans="1:75" x14ac:dyDescent="0.2">
      <c r="BS855" s="42"/>
      <c r="BT855" s="50" t="s">
        <v>874</v>
      </c>
      <c r="BU855" s="51" t="s">
        <v>1014</v>
      </c>
      <c r="BV855" s="52">
        <f>K3+(846*K5)</f>
        <v>847</v>
      </c>
      <c r="BW855" s="42"/>
    </row>
    <row r="856" spans="1:75" x14ac:dyDescent="0.2">
      <c r="BS856" s="42"/>
      <c r="BT856" s="50" t="s">
        <v>939</v>
      </c>
      <c r="BU856" s="51" t="s">
        <v>1014</v>
      </c>
      <c r="BV856" s="52">
        <f>K3+(847*K5)</f>
        <v>848</v>
      </c>
      <c r="BW856" s="42"/>
    </row>
    <row r="857" spans="1:75" x14ac:dyDescent="0.2">
      <c r="BS857" s="42"/>
      <c r="BT857" s="50" t="s">
        <v>430</v>
      </c>
      <c r="BU857" s="51" t="s">
        <v>1014</v>
      </c>
      <c r="BV857" s="52">
        <f>K3+(848*K5)</f>
        <v>849</v>
      </c>
      <c r="BW857" s="42"/>
    </row>
    <row r="858" spans="1:75" x14ac:dyDescent="0.2">
      <c r="BS858" s="42"/>
      <c r="BT858" s="50" t="s">
        <v>364</v>
      </c>
      <c r="BU858" s="51" t="s">
        <v>1014</v>
      </c>
      <c r="BV858" s="52">
        <f>K3+(849*K5)</f>
        <v>850</v>
      </c>
      <c r="BW858" s="42"/>
    </row>
    <row r="859" spans="1:75" x14ac:dyDescent="0.2">
      <c r="BS859" s="42"/>
      <c r="BT859" s="50" t="s">
        <v>214</v>
      </c>
      <c r="BU859" s="51" t="s">
        <v>1014</v>
      </c>
      <c r="BV859" s="52">
        <f>K3+(850*K5)</f>
        <v>851</v>
      </c>
      <c r="BW859" s="42"/>
    </row>
    <row r="860" spans="1:75" x14ac:dyDescent="0.2">
      <c r="A860" s="3"/>
      <c r="BS860" s="42"/>
      <c r="BT860" s="50" t="s">
        <v>33</v>
      </c>
      <c r="BU860" s="51" t="s">
        <v>1014</v>
      </c>
      <c r="BV860" s="52">
        <f>K3+(851*K5)</f>
        <v>852</v>
      </c>
      <c r="BW860" s="42"/>
    </row>
    <row r="861" spans="1:75" x14ac:dyDescent="0.2">
      <c r="A861" s="3"/>
      <c r="BS861" s="42"/>
      <c r="BT861" s="50" t="s">
        <v>965</v>
      </c>
      <c r="BU861" s="51" t="s">
        <v>1014</v>
      </c>
      <c r="BV861" s="52">
        <f>K3+(852*K5)</f>
        <v>853</v>
      </c>
      <c r="BW861" s="42"/>
    </row>
    <row r="862" spans="1:75" x14ac:dyDescent="0.2">
      <c r="A862" s="3"/>
      <c r="BS862" s="42"/>
      <c r="BT862" s="50" t="s">
        <v>783</v>
      </c>
      <c r="BU862" s="51" t="s">
        <v>1014</v>
      </c>
      <c r="BV862" s="52">
        <f>K3+(853*K5)</f>
        <v>854</v>
      </c>
      <c r="BW862" s="42"/>
    </row>
    <row r="863" spans="1:75" x14ac:dyDescent="0.2">
      <c r="BS863" s="42"/>
      <c r="BT863" s="50" t="s">
        <v>683</v>
      </c>
      <c r="BU863" s="51" t="s">
        <v>1014</v>
      </c>
      <c r="BV863" s="52">
        <f>K3+(854*K5)</f>
        <v>855</v>
      </c>
      <c r="BW863" s="42"/>
    </row>
    <row r="864" spans="1:75" x14ac:dyDescent="0.2">
      <c r="A864" s="3"/>
      <c r="BS864" s="42"/>
      <c r="BT864" s="50" t="s">
        <v>616</v>
      </c>
      <c r="BU864" s="51" t="s">
        <v>1014</v>
      </c>
      <c r="BV864" s="52">
        <f>K3+(855*K5)</f>
        <v>856</v>
      </c>
      <c r="BW864" s="42"/>
    </row>
    <row r="865" spans="1:75" x14ac:dyDescent="0.2">
      <c r="A865" s="3"/>
      <c r="BS865" s="42"/>
      <c r="BT865" s="50" t="s">
        <v>924</v>
      </c>
      <c r="BU865" s="51" t="s">
        <v>1014</v>
      </c>
      <c r="BV865" s="52">
        <f>K3+(856*K5)</f>
        <v>857</v>
      </c>
      <c r="BW865" s="42"/>
    </row>
    <row r="866" spans="1:75" x14ac:dyDescent="0.2">
      <c r="A866" s="3"/>
      <c r="BS866" s="42"/>
      <c r="BT866" s="50" t="s">
        <v>859</v>
      </c>
      <c r="BU866" s="51" t="s">
        <v>1014</v>
      </c>
      <c r="BV866" s="52">
        <f>K3+(857*K5)</f>
        <v>858</v>
      </c>
      <c r="BW866" s="42"/>
    </row>
    <row r="867" spans="1:75" x14ac:dyDescent="0.2">
      <c r="A867" s="3"/>
      <c r="BS867" s="42"/>
      <c r="BT867" s="50" t="s">
        <v>379</v>
      </c>
      <c r="BU867" s="51" t="s">
        <v>1014</v>
      </c>
      <c r="BV867" s="52">
        <f>K3+(858*K5)</f>
        <v>859</v>
      </c>
      <c r="BW867" s="42"/>
    </row>
    <row r="868" spans="1:75" x14ac:dyDescent="0.2">
      <c r="BS868" s="42"/>
      <c r="BT868" s="50" t="s">
        <v>541</v>
      </c>
      <c r="BU868" s="51" t="s">
        <v>1014</v>
      </c>
      <c r="BV868" s="52">
        <f>K3+(859*K5)</f>
        <v>860</v>
      </c>
      <c r="BW868" s="42"/>
    </row>
    <row r="869" spans="1:75" x14ac:dyDescent="0.2">
      <c r="BS869" s="42"/>
      <c r="BT869" s="50" t="s">
        <v>474</v>
      </c>
      <c r="BU869" s="51" t="s">
        <v>1014</v>
      </c>
      <c r="BV869" s="52">
        <f>K3+(860*K5)</f>
        <v>861</v>
      </c>
      <c r="BW869" s="42"/>
    </row>
    <row r="870" spans="1:75" x14ac:dyDescent="0.2">
      <c r="B870" s="1"/>
      <c r="BS870" s="42"/>
      <c r="BT870" s="50" t="s">
        <v>288</v>
      </c>
      <c r="BU870" s="51" t="s">
        <v>1014</v>
      </c>
      <c r="BV870" s="52">
        <f>K3+(861*K5)</f>
        <v>862</v>
      </c>
      <c r="BW870" s="42"/>
    </row>
    <row r="871" spans="1:75" x14ac:dyDescent="0.2">
      <c r="BS871" s="42"/>
      <c r="BT871" s="50" t="s">
        <v>172</v>
      </c>
      <c r="BU871" s="51" t="s">
        <v>1014</v>
      </c>
      <c r="BV871" s="52">
        <f>K3+(862*K5)</f>
        <v>863</v>
      </c>
      <c r="BW871" s="42"/>
    </row>
    <row r="872" spans="1:75" x14ac:dyDescent="0.2">
      <c r="BS872" s="42"/>
      <c r="BT872" s="50" t="s">
        <v>108</v>
      </c>
      <c r="BU872" s="51" t="s">
        <v>1014</v>
      </c>
      <c r="BV872" s="52">
        <f>K3+(863*K5)</f>
        <v>864</v>
      </c>
      <c r="BW872" s="42"/>
    </row>
    <row r="873" spans="1:75" x14ac:dyDescent="0.2">
      <c r="BS873" s="42"/>
      <c r="BT873" s="50" t="s">
        <v>573</v>
      </c>
      <c r="BU873" s="51" t="s">
        <v>1014</v>
      </c>
      <c r="BV873" s="52">
        <f>K3+(864*K5)</f>
        <v>865</v>
      </c>
      <c r="BW873" s="42"/>
    </row>
    <row r="874" spans="1:75" x14ac:dyDescent="0.2">
      <c r="BS874" s="42"/>
      <c r="BT874" s="50" t="s">
        <v>757</v>
      </c>
      <c r="BU874" s="51" t="s">
        <v>1014</v>
      </c>
      <c r="BV874" s="52">
        <f>K3+(865*K5)</f>
        <v>866</v>
      </c>
      <c r="BW874" s="42"/>
    </row>
    <row r="875" spans="1:75" x14ac:dyDescent="0.2">
      <c r="BS875" s="42"/>
      <c r="BT875" s="50" t="s">
        <v>827</v>
      </c>
      <c r="BU875" s="51" t="s">
        <v>1014</v>
      </c>
      <c r="BV875" s="52">
        <f>K3+(866*K5)</f>
        <v>867</v>
      </c>
      <c r="BW875" s="42"/>
    </row>
    <row r="876" spans="1:75" x14ac:dyDescent="0.2">
      <c r="BS876" s="42"/>
      <c r="BT876" s="50" t="s">
        <v>892</v>
      </c>
      <c r="BU876" s="51" t="s">
        <v>1014</v>
      </c>
      <c r="BV876" s="52">
        <f>K3+(867*K5)</f>
        <v>868</v>
      </c>
      <c r="BW876" s="42"/>
    </row>
    <row r="877" spans="1:75" x14ac:dyDescent="0.2">
      <c r="BS877" s="42"/>
      <c r="BT877" s="50" t="s">
        <v>1017</v>
      </c>
      <c r="BU877" s="51" t="s">
        <v>1014</v>
      </c>
      <c r="BV877" s="52">
        <f>K3+(868*K5)</f>
        <v>869</v>
      </c>
      <c r="BW877" s="42"/>
    </row>
    <row r="878" spans="1:75" x14ac:dyDescent="0.2">
      <c r="BS878" s="42"/>
      <c r="BT878" s="50" t="s">
        <v>1018</v>
      </c>
      <c r="BU878" s="51" t="s">
        <v>1014</v>
      </c>
      <c r="BV878" s="52">
        <f>K3+(869*K5)</f>
        <v>870</v>
      </c>
      <c r="BW878" s="42"/>
    </row>
    <row r="879" spans="1:75" x14ac:dyDescent="0.2">
      <c r="BS879" s="42"/>
      <c r="BT879" s="50" t="s">
        <v>320</v>
      </c>
      <c r="BU879" s="51" t="s">
        <v>1014</v>
      </c>
      <c r="BV879" s="52">
        <f>K3+(870*K5)</f>
        <v>871</v>
      </c>
      <c r="BW879" s="42"/>
    </row>
    <row r="880" spans="1:75" x14ac:dyDescent="0.2">
      <c r="BS880" s="42"/>
      <c r="BT880" s="50" t="s">
        <v>1019</v>
      </c>
      <c r="BU880" s="51" t="s">
        <v>1014</v>
      </c>
      <c r="BV880" s="52">
        <f>K3+(871*K5)</f>
        <v>872</v>
      </c>
      <c r="BW880" s="42"/>
    </row>
    <row r="881" spans="71:75" x14ac:dyDescent="0.2">
      <c r="BS881" s="42"/>
      <c r="BT881" s="50" t="s">
        <v>1020</v>
      </c>
      <c r="BU881" s="51" t="s">
        <v>1014</v>
      </c>
      <c r="BV881" s="52">
        <f>K3+(872*K5)</f>
        <v>873</v>
      </c>
      <c r="BW881" s="42"/>
    </row>
    <row r="882" spans="71:75" x14ac:dyDescent="0.2">
      <c r="BS882" s="42"/>
      <c r="BT882" s="50" t="s">
        <v>246</v>
      </c>
      <c r="BU882" s="51" t="s">
        <v>1014</v>
      </c>
      <c r="BV882" s="52">
        <f>K3+(873*K5)</f>
        <v>874</v>
      </c>
      <c r="BW882" s="42"/>
    </row>
    <row r="883" spans="71:75" x14ac:dyDescent="0.2">
      <c r="BS883" s="42"/>
      <c r="BT883" s="50" t="s">
        <v>1021</v>
      </c>
      <c r="BU883" s="51" t="s">
        <v>1014</v>
      </c>
      <c r="BV883" s="52">
        <f>K3+(874*K5)</f>
        <v>875</v>
      </c>
      <c r="BW883" s="42"/>
    </row>
    <row r="884" spans="71:75" x14ac:dyDescent="0.2">
      <c r="BS884" s="42"/>
      <c r="BT884" s="50" t="s">
        <v>1022</v>
      </c>
      <c r="BU884" s="51" t="s">
        <v>1014</v>
      </c>
      <c r="BV884" s="52">
        <f>K3+(875*K5)</f>
        <v>876</v>
      </c>
      <c r="BW884" s="42"/>
    </row>
    <row r="885" spans="71:75" x14ac:dyDescent="0.2">
      <c r="BS885" s="42"/>
      <c r="BT885" s="50" t="s">
        <v>585</v>
      </c>
      <c r="BU885" s="51" t="s">
        <v>1014</v>
      </c>
      <c r="BV885" s="52">
        <f>K3+(876*K5)</f>
        <v>877</v>
      </c>
      <c r="BW885" s="42"/>
    </row>
    <row r="886" spans="71:75" x14ac:dyDescent="0.2">
      <c r="BS886" s="42"/>
      <c r="BT886" s="50" t="s">
        <v>1023</v>
      </c>
      <c r="BU886" s="51" t="s">
        <v>1014</v>
      </c>
      <c r="BV886" s="52">
        <f>K3+(877*K5)</f>
        <v>878</v>
      </c>
      <c r="BW886" s="42"/>
    </row>
    <row r="887" spans="71:75" x14ac:dyDescent="0.2">
      <c r="BS887" s="42"/>
      <c r="BT887" s="50" t="s">
        <v>1024</v>
      </c>
      <c r="BU887" s="51" t="s">
        <v>1014</v>
      </c>
      <c r="BV887" s="52">
        <f>K3+(878*K5)</f>
        <v>879</v>
      </c>
      <c r="BW887" s="42"/>
    </row>
    <row r="888" spans="71:75" x14ac:dyDescent="0.2">
      <c r="BS888" s="42"/>
      <c r="BT888" s="50" t="s">
        <v>997</v>
      </c>
      <c r="BU888" s="51" t="s">
        <v>1014</v>
      </c>
      <c r="BV888" s="52">
        <f>K3+(879*K5)</f>
        <v>880</v>
      </c>
      <c r="BW888" s="42"/>
    </row>
    <row r="889" spans="71:75" x14ac:dyDescent="0.2">
      <c r="BS889" s="42"/>
      <c r="BT889" s="50" t="s">
        <v>1025</v>
      </c>
      <c r="BU889" s="51" t="s">
        <v>1014</v>
      </c>
      <c r="BV889" s="52">
        <f>K3+(880*K5)</f>
        <v>881</v>
      </c>
      <c r="BW889" s="42"/>
    </row>
    <row r="890" spans="71:75" x14ac:dyDescent="0.2">
      <c r="BS890" s="42"/>
      <c r="BT890" s="50" t="s">
        <v>1026</v>
      </c>
      <c r="BU890" s="51" t="s">
        <v>1014</v>
      </c>
      <c r="BV890" s="52">
        <f>K3+(881*K5)</f>
        <v>882</v>
      </c>
      <c r="BW890" s="42"/>
    </row>
    <row r="891" spans="71:75" x14ac:dyDescent="0.2">
      <c r="BS891" s="42"/>
      <c r="BT891" s="50" t="s">
        <v>65</v>
      </c>
      <c r="BU891" s="51" t="s">
        <v>1014</v>
      </c>
      <c r="BV891" s="52">
        <f>K3+(882*K5)</f>
        <v>883</v>
      </c>
      <c r="BW891" s="42"/>
    </row>
    <row r="892" spans="71:75" x14ac:dyDescent="0.2">
      <c r="BS892" s="42"/>
      <c r="BT892" s="50" t="s">
        <v>1027</v>
      </c>
      <c r="BU892" s="51" t="s">
        <v>1014</v>
      </c>
      <c r="BV892" s="52">
        <f>K3+(883*K5)</f>
        <v>884</v>
      </c>
      <c r="BW892" s="42"/>
    </row>
    <row r="893" spans="71:75" x14ac:dyDescent="0.2">
      <c r="BS893" s="42"/>
      <c r="BT893" s="50" t="s">
        <v>1028</v>
      </c>
      <c r="BU893" s="51" t="s">
        <v>1014</v>
      </c>
      <c r="BV893" s="52">
        <f>K3+(884*K5)</f>
        <v>885</v>
      </c>
      <c r="BW893" s="42"/>
    </row>
    <row r="894" spans="71:75" x14ac:dyDescent="0.2">
      <c r="BS894" s="42"/>
      <c r="BT894" s="50" t="s">
        <v>843</v>
      </c>
      <c r="BU894" s="51" t="s">
        <v>1014</v>
      </c>
      <c r="BV894" s="52">
        <f>K3+(885*K5)</f>
        <v>886</v>
      </c>
      <c r="BW894" s="42"/>
    </row>
    <row r="895" spans="71:75" x14ac:dyDescent="0.2">
      <c r="BS895" s="42"/>
      <c r="BT895" s="50" t="s">
        <v>1029</v>
      </c>
      <c r="BU895" s="51" t="s">
        <v>1014</v>
      </c>
      <c r="BV895" s="52">
        <f>K3+(886*K5)</f>
        <v>887</v>
      </c>
      <c r="BW895" s="42"/>
    </row>
    <row r="896" spans="71:75" x14ac:dyDescent="0.2">
      <c r="BS896" s="42"/>
      <c r="BT896" s="50" t="s">
        <v>1030</v>
      </c>
      <c r="BU896" s="51" t="s">
        <v>1014</v>
      </c>
      <c r="BV896" s="52">
        <f>K3+(887*K5)</f>
        <v>888</v>
      </c>
      <c r="BW896" s="42"/>
    </row>
    <row r="897" spans="1:75" x14ac:dyDescent="0.2">
      <c r="BS897" s="42"/>
      <c r="BT897" s="50" t="s">
        <v>981</v>
      </c>
      <c r="BU897" s="51" t="s">
        <v>1014</v>
      </c>
      <c r="BV897" s="52">
        <f>K3+(888*K5)</f>
        <v>889</v>
      </c>
      <c r="BW897" s="42"/>
    </row>
    <row r="898" spans="1:75" x14ac:dyDescent="0.2">
      <c r="BS898" s="42"/>
      <c r="BT898" s="50" t="s">
        <v>1031</v>
      </c>
      <c r="BU898" s="51" t="s">
        <v>1014</v>
      </c>
      <c r="BV898" s="52">
        <f>K3+(889*K5)</f>
        <v>890</v>
      </c>
      <c r="BW898" s="42"/>
    </row>
    <row r="899" spans="1:75" x14ac:dyDescent="0.2">
      <c r="BS899" s="42"/>
      <c r="BT899" s="50" t="s">
        <v>1032</v>
      </c>
      <c r="BU899" s="51" t="s">
        <v>1014</v>
      </c>
      <c r="BV899" s="52">
        <f>K3+(890*K5)</f>
        <v>891</v>
      </c>
      <c r="BW899" s="42"/>
    </row>
    <row r="900" spans="1:75" x14ac:dyDescent="0.2">
      <c r="BS900" s="42"/>
      <c r="BT900" s="50" t="s">
        <v>601</v>
      </c>
      <c r="BU900" s="51" t="s">
        <v>1014</v>
      </c>
      <c r="BV900" s="52">
        <f>K3+(891*K5)</f>
        <v>892</v>
      </c>
      <c r="BW900" s="42"/>
    </row>
    <row r="901" spans="1:75" x14ac:dyDescent="0.2">
      <c r="BS901" s="42"/>
      <c r="BT901" s="50" t="s">
        <v>1033</v>
      </c>
      <c r="BU901" s="51" t="s">
        <v>1014</v>
      </c>
      <c r="BV901" s="52">
        <f>K3+(892*K5)</f>
        <v>893</v>
      </c>
      <c r="BW901" s="42"/>
    </row>
    <row r="902" spans="1:75" x14ac:dyDescent="0.2">
      <c r="BS902" s="42"/>
      <c r="BT902" s="50" t="s">
        <v>1034</v>
      </c>
      <c r="BU902" s="51" t="s">
        <v>1014</v>
      </c>
      <c r="BV902" s="52">
        <f>K3+(893*K5)</f>
        <v>894</v>
      </c>
      <c r="BW902" s="42"/>
    </row>
    <row r="903" spans="1:75" x14ac:dyDescent="0.2">
      <c r="A903" s="3"/>
      <c r="BS903" s="42"/>
      <c r="BT903" s="50" t="s">
        <v>230</v>
      </c>
      <c r="BU903" s="51" t="s">
        <v>1014</v>
      </c>
      <c r="BV903" s="52">
        <f>K3+(894*K5)</f>
        <v>895</v>
      </c>
      <c r="BW903" s="42"/>
    </row>
    <row r="904" spans="1:75" x14ac:dyDescent="0.2">
      <c r="A904" s="3"/>
      <c r="BS904" s="42"/>
      <c r="BT904" s="50" t="s">
        <v>1035</v>
      </c>
      <c r="BU904" s="51" t="s">
        <v>1014</v>
      </c>
      <c r="BV904" s="52">
        <f>K3+(895*K5)</f>
        <v>896</v>
      </c>
      <c r="BW904" s="42"/>
    </row>
    <row r="905" spans="1:75" x14ac:dyDescent="0.2">
      <c r="A905" s="3"/>
      <c r="BS905" s="42"/>
      <c r="BT905" s="50" t="s">
        <v>380</v>
      </c>
      <c r="BU905" s="51" t="s">
        <v>1014</v>
      </c>
      <c r="BV905" s="52">
        <f>K3+(896*K5)</f>
        <v>897</v>
      </c>
      <c r="BW905" s="42"/>
    </row>
    <row r="906" spans="1:75" x14ac:dyDescent="0.2">
      <c r="BS906" s="42"/>
      <c r="BT906" s="50" t="s">
        <v>449</v>
      </c>
      <c r="BU906" s="51" t="s">
        <v>1014</v>
      </c>
      <c r="BV906" s="52">
        <f>K3+(897*K5)</f>
        <v>898</v>
      </c>
      <c r="BW906" s="42"/>
    </row>
    <row r="907" spans="1:75" x14ac:dyDescent="0.2">
      <c r="A907" s="3"/>
      <c r="BS907" s="42"/>
      <c r="BT907" s="50" t="s">
        <v>1036</v>
      </c>
      <c r="BU907" s="51" t="s">
        <v>1014</v>
      </c>
      <c r="BV907" s="52">
        <f>K3+(898*K5)</f>
        <v>899</v>
      </c>
      <c r="BW907" s="42"/>
    </row>
    <row r="908" spans="1:75" x14ac:dyDescent="0.2">
      <c r="A908" s="3"/>
      <c r="BS908" s="42"/>
      <c r="BT908" s="50" t="s">
        <v>198</v>
      </c>
      <c r="BU908" s="51" t="s">
        <v>1014</v>
      </c>
      <c r="BV908" s="52">
        <f>K3+(899*K5)</f>
        <v>900</v>
      </c>
      <c r="BW908" s="42"/>
    </row>
    <row r="909" spans="1:75" x14ac:dyDescent="0.2">
      <c r="A909" s="3"/>
      <c r="BS909" s="42"/>
      <c r="BT909" s="50" t="s">
        <v>768</v>
      </c>
      <c r="BU909" s="51" t="s">
        <v>1014</v>
      </c>
      <c r="BV909" s="52">
        <f>K3+(900*K5)</f>
        <v>901</v>
      </c>
      <c r="BW909" s="42"/>
    </row>
    <row r="910" spans="1:75" x14ac:dyDescent="0.2">
      <c r="A910" s="3"/>
      <c r="BS910" s="42"/>
      <c r="BT910" s="50" t="s">
        <v>1037</v>
      </c>
      <c r="BU910" s="51" t="s">
        <v>1014</v>
      </c>
      <c r="BV910" s="52">
        <f>K3+(901*K5)</f>
        <v>902</v>
      </c>
      <c r="BW910" s="42"/>
    </row>
    <row r="911" spans="1:75" x14ac:dyDescent="0.2">
      <c r="BS911" s="42"/>
      <c r="BT911" s="50" t="s">
        <v>629</v>
      </c>
      <c r="BU911" s="51" t="s">
        <v>1014</v>
      </c>
      <c r="BV911" s="52">
        <f>K3+(902*K5)</f>
        <v>903</v>
      </c>
      <c r="BW911" s="42"/>
    </row>
    <row r="912" spans="1:75" x14ac:dyDescent="0.2">
      <c r="BS912" s="42"/>
      <c r="BT912" s="50" t="s">
        <v>698</v>
      </c>
      <c r="BU912" s="51" t="s">
        <v>1014</v>
      </c>
      <c r="BV912" s="52">
        <f>K3+(903*K5)</f>
        <v>904</v>
      </c>
      <c r="BW912" s="42"/>
    </row>
    <row r="913" spans="2:75" x14ac:dyDescent="0.2">
      <c r="B913" s="1"/>
      <c r="BS913" s="42"/>
      <c r="BT913" s="50" t="s">
        <v>1038</v>
      </c>
      <c r="BU913" s="51" t="s">
        <v>1014</v>
      </c>
      <c r="BV913" s="52">
        <f>K3+(904*K5)</f>
        <v>905</v>
      </c>
      <c r="BW913" s="42"/>
    </row>
    <row r="914" spans="2:75" x14ac:dyDescent="0.2">
      <c r="BS914" s="42"/>
      <c r="BT914" s="50" t="s">
        <v>942</v>
      </c>
      <c r="BU914" s="51" t="s">
        <v>1014</v>
      </c>
      <c r="BV914" s="52">
        <f>K3+(905*K5)</f>
        <v>906</v>
      </c>
      <c r="BW914" s="42"/>
    </row>
    <row r="915" spans="2:75" x14ac:dyDescent="0.2">
      <c r="BS915" s="42"/>
      <c r="BT915" s="50" t="s">
        <v>524</v>
      </c>
      <c r="BU915" s="51" t="s">
        <v>1014</v>
      </c>
      <c r="BV915" s="52">
        <f>K3+(906*K5)</f>
        <v>907</v>
      </c>
      <c r="BW915" s="42"/>
    </row>
    <row r="916" spans="2:75" x14ac:dyDescent="0.2">
      <c r="BS916" s="42"/>
      <c r="BT916" s="50" t="s">
        <v>1039</v>
      </c>
      <c r="BU916" s="51" t="s">
        <v>1014</v>
      </c>
      <c r="BV916" s="52">
        <f>K3+(907*K5)</f>
        <v>908</v>
      </c>
      <c r="BW916" s="42"/>
    </row>
    <row r="917" spans="2:75" x14ac:dyDescent="0.2">
      <c r="BS917" s="42"/>
      <c r="BT917" s="50" t="s">
        <v>274</v>
      </c>
      <c r="BU917" s="51" t="s">
        <v>1014</v>
      </c>
      <c r="BV917" s="52">
        <f>K3+(908*K5)</f>
        <v>909</v>
      </c>
      <c r="BW917" s="42"/>
    </row>
    <row r="918" spans="2:75" x14ac:dyDescent="0.2">
      <c r="BS918" s="42"/>
      <c r="BT918" s="50" t="s">
        <v>461</v>
      </c>
      <c r="BU918" s="51" t="s">
        <v>1014</v>
      </c>
      <c r="BV918" s="52">
        <f>K3+(909*K5)</f>
        <v>910</v>
      </c>
      <c r="BW918" s="42"/>
    </row>
    <row r="919" spans="2:75" x14ac:dyDescent="0.2">
      <c r="BS919" s="42"/>
      <c r="BT919" s="50" t="s">
        <v>1040</v>
      </c>
      <c r="BU919" s="51" t="s">
        <v>1014</v>
      </c>
      <c r="BV919" s="52">
        <f>K3+(910*K5)</f>
        <v>911</v>
      </c>
      <c r="BW919" s="42"/>
    </row>
    <row r="920" spans="2:75" x14ac:dyDescent="0.2">
      <c r="BS920" s="42"/>
      <c r="BT920" s="50" t="s">
        <v>186</v>
      </c>
      <c r="BU920" s="51" t="s">
        <v>1014</v>
      </c>
      <c r="BV920" s="52">
        <f>K3+(911*K5)</f>
        <v>912</v>
      </c>
      <c r="BW920" s="42"/>
    </row>
    <row r="921" spans="2:75" x14ac:dyDescent="0.2">
      <c r="BS921" s="42"/>
      <c r="BT921" s="50" t="s">
        <v>682</v>
      </c>
      <c r="BU921" s="51" t="s">
        <v>1014</v>
      </c>
      <c r="BV921" s="52">
        <f>K3+(912*K5)</f>
        <v>913</v>
      </c>
      <c r="BW921" s="42"/>
    </row>
    <row r="922" spans="2:75" x14ac:dyDescent="0.2">
      <c r="BS922" s="42"/>
      <c r="BT922" s="50" t="s">
        <v>1041</v>
      </c>
      <c r="BU922" s="51" t="s">
        <v>1014</v>
      </c>
      <c r="BV922" s="52">
        <f>K3+(913*K5)</f>
        <v>914</v>
      </c>
      <c r="BW922" s="42"/>
    </row>
    <row r="923" spans="2:75" x14ac:dyDescent="0.2">
      <c r="BS923" s="42"/>
      <c r="BT923" s="50" t="s">
        <v>968</v>
      </c>
      <c r="BU923" s="51" t="s">
        <v>1014</v>
      </c>
      <c r="BV923" s="52">
        <f>K3+(914*K5)</f>
        <v>915</v>
      </c>
      <c r="BW923" s="42"/>
    </row>
    <row r="924" spans="2:75" x14ac:dyDescent="0.2">
      <c r="BS924" s="42"/>
      <c r="BT924" s="50" t="s">
        <v>784</v>
      </c>
      <c r="BU924" s="51" t="s">
        <v>1014</v>
      </c>
      <c r="BV924" s="52">
        <f>K3+(915*K5)</f>
        <v>916</v>
      </c>
      <c r="BW924" s="42"/>
    </row>
    <row r="925" spans="2:75" x14ac:dyDescent="0.2">
      <c r="BS925" s="42"/>
      <c r="BT925" s="50" t="s">
        <v>1042</v>
      </c>
      <c r="BU925" s="51" t="s">
        <v>1014</v>
      </c>
      <c r="BV925" s="52">
        <f>K3+(916*K5)</f>
        <v>917</v>
      </c>
      <c r="BW925" s="42"/>
    </row>
    <row r="926" spans="2:75" x14ac:dyDescent="0.2">
      <c r="BS926" s="42"/>
      <c r="BT926" s="50" t="s">
        <v>30</v>
      </c>
      <c r="BU926" s="51" t="s">
        <v>1014</v>
      </c>
      <c r="BV926" s="52">
        <f>K3+(917*K5)</f>
        <v>918</v>
      </c>
      <c r="BW926" s="42"/>
    </row>
    <row r="927" spans="2:75" x14ac:dyDescent="0.2">
      <c r="BS927" s="42"/>
      <c r="BT927" s="50" t="s">
        <v>433</v>
      </c>
      <c r="BU927" s="51" t="s">
        <v>1014</v>
      </c>
      <c r="BV927" s="52">
        <f>K3+(918*K5)</f>
        <v>919</v>
      </c>
      <c r="BW927" s="42"/>
    </row>
    <row r="928" spans="2:75" x14ac:dyDescent="0.2">
      <c r="BS928" s="42"/>
      <c r="BT928" s="50" t="s">
        <v>1043</v>
      </c>
      <c r="BU928" s="51" t="s">
        <v>1014</v>
      </c>
      <c r="BV928" s="52">
        <f>K3+(919*K5)</f>
        <v>920</v>
      </c>
      <c r="BW928" s="42"/>
    </row>
    <row r="929" spans="71:75" x14ac:dyDescent="0.2">
      <c r="BS929" s="42"/>
      <c r="BT929" s="50" t="s">
        <v>171</v>
      </c>
      <c r="BU929" s="51" t="s">
        <v>1014</v>
      </c>
      <c r="BV929" s="52">
        <f>K3+(920*K5)</f>
        <v>921</v>
      </c>
      <c r="BW929" s="42"/>
    </row>
    <row r="930" spans="71:75" x14ac:dyDescent="0.2">
      <c r="BS930" s="42"/>
      <c r="BT930" s="50" t="s">
        <v>106</v>
      </c>
      <c r="BU930" s="51" t="s">
        <v>1014</v>
      </c>
      <c r="BV930" s="52">
        <f>K3+(921*K5)</f>
        <v>922</v>
      </c>
      <c r="BW930" s="42"/>
    </row>
    <row r="931" spans="71:75" x14ac:dyDescent="0.2">
      <c r="BS931" s="42"/>
      <c r="BT931" s="50" t="s">
        <v>1044</v>
      </c>
      <c r="BU931" s="51" t="s">
        <v>1014</v>
      </c>
      <c r="BV931" s="52">
        <f>K3+(922*K5)</f>
        <v>923</v>
      </c>
      <c r="BW931" s="42"/>
    </row>
    <row r="932" spans="71:75" x14ac:dyDescent="0.2">
      <c r="BS932" s="42"/>
      <c r="BT932" s="50" t="s">
        <v>289</v>
      </c>
      <c r="BU932" s="51" t="s">
        <v>1014</v>
      </c>
      <c r="BV932" s="52">
        <f>K3+(923*K5)</f>
        <v>924</v>
      </c>
      <c r="BW932" s="42"/>
    </row>
    <row r="933" spans="71:75" x14ac:dyDescent="0.2">
      <c r="BS933" s="42"/>
      <c r="BT933" s="50" t="s">
        <v>725</v>
      </c>
      <c r="BU933" s="69" t="s">
        <v>1014</v>
      </c>
      <c r="BV933" s="52">
        <f>K3+(924*K5)</f>
        <v>925</v>
      </c>
      <c r="BW933" s="42"/>
    </row>
    <row r="934" spans="71:75" x14ac:dyDescent="0.2">
      <c r="BS934" s="42"/>
      <c r="BT934" s="50" t="s">
        <v>1045</v>
      </c>
      <c r="BU934" s="51" t="s">
        <v>1014</v>
      </c>
      <c r="BV934" s="52">
        <f>K3+(925*K5)</f>
        <v>926</v>
      </c>
      <c r="BW934" s="42"/>
    </row>
    <row r="935" spans="71:75" x14ac:dyDescent="0.2">
      <c r="BS935" s="42"/>
      <c r="BT935" s="50" t="s">
        <v>927</v>
      </c>
      <c r="BU935" s="51" t="s">
        <v>1014</v>
      </c>
      <c r="BV935" s="52">
        <f>K3+(926*K5)</f>
        <v>927</v>
      </c>
      <c r="BW935" s="42"/>
    </row>
    <row r="936" spans="71:75" x14ac:dyDescent="0.2">
      <c r="BS936" s="42"/>
      <c r="BT936" s="50" t="s">
        <v>860</v>
      </c>
      <c r="BU936" s="51" t="s">
        <v>1014</v>
      </c>
      <c r="BV936" s="52">
        <f>K3+(927*K5)</f>
        <v>928</v>
      </c>
      <c r="BW936" s="42"/>
    </row>
    <row r="937" spans="71:75" x14ac:dyDescent="0.2">
      <c r="BS937" s="42"/>
      <c r="BT937" s="71" t="s">
        <v>321</v>
      </c>
      <c r="BU937" s="51" t="s">
        <v>1014</v>
      </c>
      <c r="BV937" s="52">
        <f>K3+(928*K5)</f>
        <v>929</v>
      </c>
      <c r="BW937" s="42"/>
    </row>
    <row r="938" spans="71:75" x14ac:dyDescent="0.2">
      <c r="BS938" s="42"/>
      <c r="BT938" s="71" t="s">
        <v>507</v>
      </c>
      <c r="BU938" s="51" t="s">
        <v>1014</v>
      </c>
      <c r="BV938" s="52">
        <f>K3+(929*K5)</f>
        <v>930</v>
      </c>
      <c r="BW938" s="42"/>
    </row>
    <row r="939" spans="71:75" x14ac:dyDescent="0.2">
      <c r="BS939" s="42"/>
      <c r="BT939" s="71" t="s">
        <v>74</v>
      </c>
      <c r="BU939" s="51" t="s">
        <v>1014</v>
      </c>
      <c r="BV939" s="52">
        <f>K3+(930*K5)</f>
        <v>931</v>
      </c>
      <c r="BW939" s="42"/>
    </row>
    <row r="940" spans="71:75" x14ac:dyDescent="0.2">
      <c r="BS940" s="42"/>
      <c r="BT940" s="71" t="s">
        <v>1046</v>
      </c>
      <c r="BU940" s="51" t="s">
        <v>1014</v>
      </c>
      <c r="BV940" s="52">
        <f>K3+(931*K5)</f>
        <v>932</v>
      </c>
      <c r="BW940" s="42"/>
    </row>
    <row r="941" spans="71:75" x14ac:dyDescent="0.2">
      <c r="BS941" s="42"/>
      <c r="BT941" s="71" t="s">
        <v>1047</v>
      </c>
      <c r="BU941" s="51" t="s">
        <v>1014</v>
      </c>
      <c r="BV941" s="52">
        <f>K3+(932*K5)</f>
        <v>933</v>
      </c>
      <c r="BW941" s="42"/>
    </row>
    <row r="942" spans="71:75" x14ac:dyDescent="0.2">
      <c r="BS942" s="42"/>
      <c r="BT942" s="71" t="s">
        <v>1048</v>
      </c>
      <c r="BU942" s="51" t="s">
        <v>1014</v>
      </c>
      <c r="BV942" s="52">
        <f>K3+(933*K5)</f>
        <v>934</v>
      </c>
      <c r="BW942" s="42"/>
    </row>
    <row r="943" spans="71:75" x14ac:dyDescent="0.2">
      <c r="BS943" s="42"/>
      <c r="BT943" s="71" t="s">
        <v>1049</v>
      </c>
      <c r="BU943" s="51" t="s">
        <v>1014</v>
      </c>
      <c r="BV943" s="52">
        <f>K3+(934*K5)</f>
        <v>935</v>
      </c>
      <c r="BW943" s="42"/>
    </row>
    <row r="944" spans="71:75" x14ac:dyDescent="0.2">
      <c r="BS944" s="42"/>
      <c r="BT944" s="71" t="s">
        <v>1050</v>
      </c>
      <c r="BU944" s="51" t="s">
        <v>1014</v>
      </c>
      <c r="BV944" s="52">
        <f>K3+(935*K5)</f>
        <v>936</v>
      </c>
      <c r="BW944" s="42"/>
    </row>
    <row r="945" spans="1:75" x14ac:dyDescent="0.2">
      <c r="BS945" s="42"/>
      <c r="BT945" s="71" t="s">
        <v>1051</v>
      </c>
      <c r="BU945" s="51" t="s">
        <v>1014</v>
      </c>
      <c r="BV945" s="52">
        <f>K3+(936*K5)</f>
        <v>937</v>
      </c>
      <c r="BW945" s="42"/>
    </row>
    <row r="946" spans="1:75" x14ac:dyDescent="0.2">
      <c r="A946" s="3"/>
      <c r="BS946" s="42"/>
      <c r="BT946" s="71" t="s">
        <v>1052</v>
      </c>
      <c r="BU946" s="51" t="s">
        <v>1014</v>
      </c>
      <c r="BV946" s="52">
        <f>K3+(937*K5)</f>
        <v>938</v>
      </c>
      <c r="BW946" s="42"/>
    </row>
    <row r="947" spans="1:75" x14ac:dyDescent="0.2">
      <c r="A947" s="3"/>
      <c r="BS947" s="42"/>
      <c r="BT947" s="71" t="s">
        <v>1053</v>
      </c>
      <c r="BU947" s="51" t="s">
        <v>1014</v>
      </c>
      <c r="BV947" s="52">
        <f>K3+(938*K5)</f>
        <v>939</v>
      </c>
      <c r="BW947" s="42"/>
    </row>
    <row r="948" spans="1:75" x14ac:dyDescent="0.2">
      <c r="A948" s="3"/>
      <c r="BS948" s="42"/>
      <c r="BT948" s="71" t="s">
        <v>1054</v>
      </c>
      <c r="BU948" s="51" t="s">
        <v>1014</v>
      </c>
      <c r="BV948" s="52">
        <f>K3+(939*K5)</f>
        <v>940</v>
      </c>
      <c r="BW948" s="42"/>
    </row>
    <row r="949" spans="1:75" x14ac:dyDescent="0.2">
      <c r="BS949" s="42"/>
      <c r="BT949" s="71" t="s">
        <v>1055</v>
      </c>
      <c r="BU949" s="51" t="s">
        <v>1014</v>
      </c>
      <c r="BV949" s="52">
        <f>K3+(940*K5)</f>
        <v>941</v>
      </c>
      <c r="BW949" s="42"/>
    </row>
    <row r="950" spans="1:75" x14ac:dyDescent="0.2">
      <c r="A950" s="3"/>
      <c r="BS950" s="42"/>
      <c r="BT950" s="71" t="s">
        <v>1056</v>
      </c>
      <c r="BU950" s="51" t="s">
        <v>1014</v>
      </c>
      <c r="BV950" s="52">
        <f>K3+(941*K5)</f>
        <v>942</v>
      </c>
      <c r="BW950" s="42"/>
    </row>
    <row r="951" spans="1:75" x14ac:dyDescent="0.2">
      <c r="A951" s="3"/>
      <c r="BS951" s="42"/>
      <c r="BT951" s="71" t="s">
        <v>1057</v>
      </c>
      <c r="BU951" s="51" t="s">
        <v>1014</v>
      </c>
      <c r="BV951" s="52">
        <f>K3+(942*K5)</f>
        <v>943</v>
      </c>
      <c r="BW951" s="42"/>
    </row>
    <row r="952" spans="1:75" x14ac:dyDescent="0.2">
      <c r="A952" s="3"/>
      <c r="BS952" s="42"/>
      <c r="BT952" s="71" t="s">
        <v>1058</v>
      </c>
      <c r="BU952" s="51" t="s">
        <v>1014</v>
      </c>
      <c r="BV952" s="52">
        <f>K3+(943*K5)</f>
        <v>944</v>
      </c>
      <c r="BW952" s="42"/>
    </row>
    <row r="953" spans="1:75" x14ac:dyDescent="0.2">
      <c r="A953" s="3"/>
      <c r="BS953" s="42"/>
      <c r="BT953" s="71" t="s">
        <v>1059</v>
      </c>
      <c r="BU953" s="51" t="s">
        <v>1014</v>
      </c>
      <c r="BV953" s="52">
        <f>K3+(944*K5)</f>
        <v>945</v>
      </c>
      <c r="BW953" s="42"/>
    </row>
    <row r="954" spans="1:75" x14ac:dyDescent="0.2">
      <c r="BS954" s="42"/>
      <c r="BT954" s="71" t="s">
        <v>1060</v>
      </c>
      <c r="BU954" s="51" t="s">
        <v>1014</v>
      </c>
      <c r="BV954" s="52">
        <f>K3+(945*K5)</f>
        <v>946</v>
      </c>
      <c r="BW954" s="42"/>
    </row>
    <row r="955" spans="1:75" x14ac:dyDescent="0.2">
      <c r="BS955" s="42"/>
      <c r="BT955" s="71" t="s">
        <v>1061</v>
      </c>
      <c r="BU955" s="51" t="s">
        <v>1014</v>
      </c>
      <c r="BV955" s="52">
        <f>K3+(946*K5)</f>
        <v>947</v>
      </c>
      <c r="BW955" s="42"/>
    </row>
    <row r="956" spans="1:75" x14ac:dyDescent="0.2">
      <c r="B956" s="1"/>
      <c r="BS956" s="42"/>
      <c r="BT956" s="71" t="s">
        <v>1062</v>
      </c>
      <c r="BU956" s="51" t="s">
        <v>1014</v>
      </c>
      <c r="BV956" s="52">
        <f>K3+(947*K5)</f>
        <v>948</v>
      </c>
      <c r="BW956" s="42"/>
    </row>
    <row r="957" spans="1:75" x14ac:dyDescent="0.2">
      <c r="BS957" s="42"/>
      <c r="BT957" s="71" t="s">
        <v>1063</v>
      </c>
      <c r="BU957" s="51" t="s">
        <v>1014</v>
      </c>
      <c r="BV957" s="52">
        <f>K3+(948*K5)</f>
        <v>949</v>
      </c>
      <c r="BW957" s="42"/>
    </row>
    <row r="958" spans="1:75" x14ac:dyDescent="0.2">
      <c r="BS958" s="42"/>
      <c r="BT958" s="71" t="s">
        <v>1064</v>
      </c>
      <c r="BU958" s="51" t="s">
        <v>1014</v>
      </c>
      <c r="BV958" s="52">
        <f>K3+(949*K5)</f>
        <v>950</v>
      </c>
      <c r="BW958" s="42"/>
    </row>
    <row r="959" spans="1:75" x14ac:dyDescent="0.2">
      <c r="BS959" s="42"/>
      <c r="BT959" s="71" t="s">
        <v>1065</v>
      </c>
      <c r="BU959" s="51" t="s">
        <v>1014</v>
      </c>
      <c r="BV959" s="52">
        <f>K3+(950*K5)</f>
        <v>951</v>
      </c>
      <c r="BW959" s="42"/>
    </row>
    <row r="960" spans="1:75" x14ac:dyDescent="0.2">
      <c r="BS960" s="42"/>
      <c r="BT960" s="71" t="s">
        <v>1066</v>
      </c>
      <c r="BU960" s="51" t="s">
        <v>1014</v>
      </c>
      <c r="BV960" s="52">
        <f>K3+(951*K5)</f>
        <v>952</v>
      </c>
      <c r="BW960" s="42"/>
    </row>
    <row r="961" spans="71:75" x14ac:dyDescent="0.2">
      <c r="BS961" s="42"/>
      <c r="BT961" s="71" t="s">
        <v>1067</v>
      </c>
      <c r="BU961" s="51" t="s">
        <v>1014</v>
      </c>
      <c r="BV961" s="52">
        <f>K3+(952*K5)</f>
        <v>953</v>
      </c>
      <c r="BW961" s="42"/>
    </row>
    <row r="962" spans="71:75" x14ac:dyDescent="0.2">
      <c r="BS962" s="42"/>
      <c r="BT962" s="71" t="s">
        <v>1068</v>
      </c>
      <c r="BU962" s="51" t="s">
        <v>1014</v>
      </c>
      <c r="BV962" s="52">
        <f>K3+(953*K5)</f>
        <v>954</v>
      </c>
      <c r="BW962" s="42"/>
    </row>
    <row r="963" spans="71:75" x14ac:dyDescent="0.2">
      <c r="BS963" s="42"/>
      <c r="BT963" s="71" t="s">
        <v>1069</v>
      </c>
      <c r="BU963" s="51" t="s">
        <v>1014</v>
      </c>
      <c r="BV963" s="52">
        <f>K3+(954*K5)</f>
        <v>955</v>
      </c>
      <c r="BW963" s="42"/>
    </row>
    <row r="964" spans="71:75" x14ac:dyDescent="0.2">
      <c r="BS964" s="42"/>
      <c r="BT964" s="71" t="s">
        <v>1070</v>
      </c>
      <c r="BU964" s="51" t="s">
        <v>1014</v>
      </c>
      <c r="BV964" s="52">
        <f>K3+(955*K5)</f>
        <v>956</v>
      </c>
      <c r="BW964" s="42"/>
    </row>
    <row r="965" spans="71:75" x14ac:dyDescent="0.2">
      <c r="BS965" s="42"/>
      <c r="BT965" s="71" t="s">
        <v>1071</v>
      </c>
      <c r="BU965" s="51" t="s">
        <v>1014</v>
      </c>
      <c r="BV965" s="52">
        <f>K3+(956*K5)</f>
        <v>957</v>
      </c>
      <c r="BW965" s="42"/>
    </row>
    <row r="966" spans="71:75" x14ac:dyDescent="0.2">
      <c r="BS966" s="42"/>
      <c r="BT966" s="71" t="s">
        <v>1072</v>
      </c>
      <c r="BU966" s="51" t="s">
        <v>1014</v>
      </c>
      <c r="BV966" s="52">
        <f>K3+(957*K5)</f>
        <v>958</v>
      </c>
      <c r="BW966" s="42"/>
    </row>
    <row r="967" spans="71:75" x14ac:dyDescent="0.2">
      <c r="BS967" s="42"/>
      <c r="BT967" s="71" t="s">
        <v>1073</v>
      </c>
      <c r="BU967" s="51" t="s">
        <v>1014</v>
      </c>
      <c r="BV967" s="52">
        <f>K3+(958*K5)</f>
        <v>959</v>
      </c>
      <c r="BW967" s="42"/>
    </row>
    <row r="968" spans="71:75" x14ac:dyDescent="0.2">
      <c r="BS968" s="42"/>
      <c r="BT968" s="72" t="s">
        <v>1074</v>
      </c>
      <c r="BU968" s="69" t="s">
        <v>1014</v>
      </c>
      <c r="BV968" s="52">
        <f>K3+(959*K5)</f>
        <v>960</v>
      </c>
      <c r="BW968" s="42"/>
    </row>
    <row r="969" spans="71:75" x14ac:dyDescent="0.2">
      <c r="BS969" s="42"/>
      <c r="BT969" s="73" t="s">
        <v>411</v>
      </c>
      <c r="BU969" s="74" t="s">
        <v>1014</v>
      </c>
      <c r="BV969" s="52">
        <f>K3+(960*K5)</f>
        <v>961</v>
      </c>
      <c r="BW969" s="42"/>
    </row>
    <row r="970" spans="71:75" x14ac:dyDescent="0.2">
      <c r="BS970" s="42"/>
      <c r="BT970" s="73" t="s">
        <v>351</v>
      </c>
      <c r="BU970" s="74" t="s">
        <v>1014</v>
      </c>
      <c r="BV970" s="52">
        <f>K3+(961*K5)</f>
        <v>962</v>
      </c>
      <c r="BW970" s="42"/>
    </row>
    <row r="971" spans="71:75" x14ac:dyDescent="0.2">
      <c r="BS971" s="42"/>
      <c r="BT971" s="73" t="s">
        <v>235</v>
      </c>
      <c r="BU971" s="74" t="s">
        <v>1014</v>
      </c>
      <c r="BV971" s="52">
        <f>K3+(962*K5)</f>
        <v>963</v>
      </c>
      <c r="BW971" s="42"/>
    </row>
    <row r="972" spans="71:75" x14ac:dyDescent="0.2">
      <c r="BS972" s="42"/>
      <c r="BT972" s="73" t="s">
        <v>44</v>
      </c>
      <c r="BU972" s="74" t="s">
        <v>1014</v>
      </c>
      <c r="BV972" s="52">
        <f>K3+(963*K5)</f>
        <v>964</v>
      </c>
      <c r="BW972" s="42"/>
    </row>
    <row r="973" spans="71:75" x14ac:dyDescent="0.2">
      <c r="BS973" s="42"/>
      <c r="BT973" s="73" t="s">
        <v>986</v>
      </c>
      <c r="BU973" s="74" t="s">
        <v>1014</v>
      </c>
      <c r="BV973" s="52">
        <f>K3+(964*K5)</f>
        <v>965</v>
      </c>
      <c r="BW973" s="42"/>
    </row>
    <row r="974" spans="71:75" x14ac:dyDescent="0.2">
      <c r="BS974" s="42"/>
      <c r="BT974" s="73" t="s">
        <v>1075</v>
      </c>
      <c r="BU974" s="74" t="s">
        <v>1014</v>
      </c>
      <c r="BV974" s="52">
        <f>K3+(965*K5)</f>
        <v>966</v>
      </c>
      <c r="BW974" s="42"/>
    </row>
    <row r="975" spans="71:75" x14ac:dyDescent="0.2">
      <c r="BS975" s="42"/>
      <c r="BT975" s="73" t="s">
        <v>664</v>
      </c>
      <c r="BU975" s="74" t="s">
        <v>1014</v>
      </c>
      <c r="BV975" s="52">
        <f>K3+(966*K5)</f>
        <v>967</v>
      </c>
      <c r="BW975" s="42"/>
    </row>
    <row r="976" spans="71:75" x14ac:dyDescent="0.2">
      <c r="BS976" s="42"/>
      <c r="BT976" s="73" t="s">
        <v>604</v>
      </c>
      <c r="BU976" s="74" t="s">
        <v>1014</v>
      </c>
      <c r="BV976" s="52">
        <f>K3+(967*K5)</f>
        <v>968</v>
      </c>
      <c r="BW976" s="42"/>
    </row>
    <row r="977" spans="1:75" x14ac:dyDescent="0.2">
      <c r="BS977" s="42"/>
      <c r="BT977" s="73" t="s">
        <v>1076</v>
      </c>
      <c r="BU977" s="74" t="s">
        <v>1014</v>
      </c>
      <c r="BV977" s="52">
        <f>K3+(968*K5)</f>
        <v>969</v>
      </c>
      <c r="BW977" s="42"/>
    </row>
    <row r="978" spans="1:75" x14ac:dyDescent="0.2">
      <c r="BS978" s="42"/>
      <c r="BT978" s="73" t="s">
        <v>846</v>
      </c>
      <c r="BU978" s="74" t="s">
        <v>1014</v>
      </c>
      <c r="BV978" s="52">
        <f>K3+(969*K5)</f>
        <v>970</v>
      </c>
      <c r="BW978" s="42"/>
    </row>
    <row r="979" spans="1:75" x14ac:dyDescent="0.2">
      <c r="BS979" s="42"/>
      <c r="BT979" s="73" t="s">
        <v>746</v>
      </c>
      <c r="BU979" s="74" t="s">
        <v>1014</v>
      </c>
      <c r="BV979" s="52">
        <f>K3+(970*K5)</f>
        <v>971</v>
      </c>
      <c r="BW979" s="42"/>
    </row>
    <row r="980" spans="1:75" x14ac:dyDescent="0.2">
      <c r="BS980" s="42"/>
      <c r="BT980" s="73" t="s">
        <v>1077</v>
      </c>
      <c r="BU980" s="74" t="s">
        <v>1014</v>
      </c>
      <c r="BV980" s="52">
        <f>K3+(971*K5)</f>
        <v>972</v>
      </c>
      <c r="BW980" s="42"/>
    </row>
    <row r="981" spans="1:75" x14ac:dyDescent="0.2">
      <c r="BS981" s="42"/>
      <c r="BT981" s="73" t="s">
        <v>493</v>
      </c>
      <c r="BU981" s="74" t="s">
        <v>1014</v>
      </c>
      <c r="BV981" s="52">
        <f>K3+(972*K5)</f>
        <v>973</v>
      </c>
      <c r="BW981" s="42"/>
    </row>
    <row r="982" spans="1:75" x14ac:dyDescent="0.2">
      <c r="BS982" s="42"/>
      <c r="BT982" s="73" t="s">
        <v>299</v>
      </c>
      <c r="BU982" s="74" t="s">
        <v>1014</v>
      </c>
      <c r="BV982" s="52">
        <f>K3+(973*K5)</f>
        <v>974</v>
      </c>
      <c r="BW982" s="42"/>
    </row>
    <row r="983" spans="1:75" x14ac:dyDescent="0.2">
      <c r="BS983" s="42"/>
      <c r="BT983" s="73" t="s">
        <v>1078</v>
      </c>
      <c r="BU983" s="74" t="s">
        <v>1014</v>
      </c>
      <c r="BV983" s="52">
        <f>K3+(974*K5)</f>
        <v>975</v>
      </c>
      <c r="BW983" s="42"/>
    </row>
    <row r="984" spans="1:75" x14ac:dyDescent="0.2">
      <c r="BS984" s="42"/>
      <c r="BT984" s="73" t="s">
        <v>96</v>
      </c>
      <c r="BU984" s="74" t="s">
        <v>1014</v>
      </c>
      <c r="BV984" s="52">
        <f>K3+(975*K5)</f>
        <v>976</v>
      </c>
      <c r="BW984" s="42"/>
    </row>
    <row r="985" spans="1:75" x14ac:dyDescent="0.2">
      <c r="BS985" s="42"/>
      <c r="BT985" s="73" t="s">
        <v>588</v>
      </c>
      <c r="BU985" s="74" t="s">
        <v>1014</v>
      </c>
      <c r="BV985" s="52">
        <f>K3+(976*K5)</f>
        <v>977</v>
      </c>
      <c r="BW985" s="42"/>
    </row>
    <row r="986" spans="1:75" x14ac:dyDescent="0.2">
      <c r="BS986" s="42"/>
      <c r="BT986" s="73" t="s">
        <v>1079</v>
      </c>
      <c r="BU986" s="74" t="s">
        <v>1014</v>
      </c>
      <c r="BV986" s="52">
        <f>K3+(977*K5)</f>
        <v>978</v>
      </c>
      <c r="BW986" s="42"/>
    </row>
    <row r="987" spans="1:75" x14ac:dyDescent="0.2">
      <c r="BS987" s="42"/>
      <c r="BT987" s="73" t="s">
        <v>810</v>
      </c>
      <c r="BU987" s="74" t="s">
        <v>1014</v>
      </c>
      <c r="BV987" s="52">
        <f>K3+(978*K5)</f>
        <v>979</v>
      </c>
      <c r="BW987" s="42"/>
    </row>
    <row r="988" spans="1:75" x14ac:dyDescent="0.2">
      <c r="BS988" s="42"/>
      <c r="BT988" s="73" t="s">
        <v>1002</v>
      </c>
      <c r="BU988" s="74" t="s">
        <v>1014</v>
      </c>
      <c r="BV988" s="52">
        <f>K3+(979*K5)</f>
        <v>980</v>
      </c>
      <c r="BW988" s="42"/>
    </row>
    <row r="989" spans="1:75" x14ac:dyDescent="0.2">
      <c r="A989" s="3"/>
      <c r="BS989" s="42"/>
      <c r="BT989" s="73" t="s">
        <v>1080</v>
      </c>
      <c r="BU989" s="74" t="s">
        <v>1014</v>
      </c>
      <c r="BV989" s="52">
        <f>K3+(980*K5)</f>
        <v>981</v>
      </c>
      <c r="BW989" s="42"/>
    </row>
    <row r="990" spans="1:75" x14ac:dyDescent="0.2">
      <c r="A990" s="3"/>
      <c r="BS990" s="42"/>
      <c r="BT990" s="73" t="s">
        <v>251</v>
      </c>
      <c r="BU990" s="74" t="s">
        <v>1014</v>
      </c>
      <c r="BV990" s="52">
        <f>K3+(981*K5)</f>
        <v>982</v>
      </c>
      <c r="BW990" s="42"/>
    </row>
    <row r="991" spans="1:75" x14ac:dyDescent="0.2">
      <c r="A991" s="3"/>
      <c r="BS991" s="42"/>
      <c r="BT991" s="73" t="s">
        <v>335</v>
      </c>
      <c r="BU991" s="74" t="s">
        <v>1014</v>
      </c>
      <c r="BV991" s="52">
        <f>K3+(982*K5)</f>
        <v>983</v>
      </c>
      <c r="BW991" s="42"/>
    </row>
    <row r="992" spans="1:75" x14ac:dyDescent="0.2">
      <c r="BS992" s="42"/>
      <c r="BT992" s="73" t="s">
        <v>1081</v>
      </c>
      <c r="BU992" s="74" t="s">
        <v>1014</v>
      </c>
      <c r="BV992" s="52">
        <f>K3+(983*K5)</f>
        <v>984</v>
      </c>
      <c r="BW992" s="42"/>
    </row>
    <row r="993" spans="1:75" x14ac:dyDescent="0.2">
      <c r="A993" s="3"/>
      <c r="BS993" s="42"/>
      <c r="BT993" s="73" t="s">
        <v>80</v>
      </c>
      <c r="BU993" s="74" t="s">
        <v>1014</v>
      </c>
      <c r="BV993" s="52">
        <f>K3+(984*K5)</f>
        <v>985</v>
      </c>
      <c r="BW993" s="42"/>
    </row>
    <row r="994" spans="1:75" x14ac:dyDescent="0.2">
      <c r="A994" s="3"/>
      <c r="BS994" s="42"/>
      <c r="BT994" s="73" t="s">
        <v>139</v>
      </c>
      <c r="BU994" s="74" t="s">
        <v>1014</v>
      </c>
      <c r="BV994" s="52">
        <f>K3+(985*K5)</f>
        <v>986</v>
      </c>
      <c r="BW994" s="42"/>
    </row>
    <row r="995" spans="1:75" x14ac:dyDescent="0.2">
      <c r="A995" s="3"/>
      <c r="BS995" s="42"/>
      <c r="BT995" s="73" t="s">
        <v>1082</v>
      </c>
      <c r="BU995" s="74" t="s">
        <v>1014</v>
      </c>
      <c r="BV995" s="52">
        <f>K3+(986*K5)</f>
        <v>987</v>
      </c>
      <c r="BW995" s="42"/>
    </row>
    <row r="996" spans="1:75" x14ac:dyDescent="0.2">
      <c r="A996" s="3"/>
      <c r="BS996" s="42"/>
      <c r="BT996" s="73" t="s">
        <v>509</v>
      </c>
      <c r="BU996" s="74" t="s">
        <v>1014</v>
      </c>
      <c r="BV996" s="52">
        <f>K3+(987*K5)</f>
        <v>988</v>
      </c>
      <c r="BW996" s="42"/>
    </row>
    <row r="997" spans="1:75" x14ac:dyDescent="0.2">
      <c r="BS997" s="42"/>
      <c r="BT997" s="73" t="s">
        <v>568</v>
      </c>
      <c r="BU997" s="74" t="s">
        <v>1014</v>
      </c>
      <c r="BV997" s="52">
        <f>K3+(988*K5)</f>
        <v>989</v>
      </c>
      <c r="BW997" s="42"/>
    </row>
    <row r="998" spans="1:75" x14ac:dyDescent="0.2">
      <c r="BS998" s="42"/>
      <c r="BT998" s="73" t="s">
        <v>1083</v>
      </c>
      <c r="BU998" s="74" t="s">
        <v>1014</v>
      </c>
      <c r="BV998" s="52">
        <f>K3+(989*K5)</f>
        <v>990</v>
      </c>
      <c r="BW998" s="42"/>
    </row>
    <row r="999" spans="1:75" x14ac:dyDescent="0.2">
      <c r="B999" s="1"/>
      <c r="BS999" s="42"/>
      <c r="BT999" s="73" t="s">
        <v>830</v>
      </c>
      <c r="BU999" s="74" t="s">
        <v>1014</v>
      </c>
      <c r="BV999" s="52">
        <f>K3+(990*K5)</f>
        <v>991</v>
      </c>
      <c r="BW999" s="42"/>
    </row>
    <row r="1000" spans="1:75" x14ac:dyDescent="0.2">
      <c r="BS1000" s="42"/>
      <c r="BT1000" s="75" t="s">
        <v>889</v>
      </c>
      <c r="BU1000" s="76" t="s">
        <v>1014</v>
      </c>
      <c r="BV1000" s="52">
        <f>K3+(991*K5)</f>
        <v>992</v>
      </c>
      <c r="BW1000" s="42"/>
    </row>
    <row r="1001" spans="1:75" x14ac:dyDescent="0.2">
      <c r="BS1001" s="42"/>
      <c r="BT1001" s="71" t="s">
        <v>477</v>
      </c>
      <c r="BU1001" s="51" t="s">
        <v>1014</v>
      </c>
      <c r="BV1001" s="52">
        <f>K3+(992*K5)</f>
        <v>993</v>
      </c>
      <c r="BW1001" s="42"/>
    </row>
    <row r="1002" spans="1:75" x14ac:dyDescent="0.2">
      <c r="BS1002" s="42"/>
      <c r="BT1002" s="71" t="s">
        <v>284</v>
      </c>
      <c r="BU1002" s="51" t="s">
        <v>1014</v>
      </c>
      <c r="BV1002" s="52">
        <f>K3+(993*K5)</f>
        <v>994</v>
      </c>
      <c r="BW1002" s="42"/>
    </row>
    <row r="1003" spans="1:75" x14ac:dyDescent="0.2">
      <c r="BS1003" s="42"/>
      <c r="BT1003" s="71" t="s">
        <v>169</v>
      </c>
      <c r="BU1003" s="51" t="s">
        <v>1014</v>
      </c>
      <c r="BV1003" s="52">
        <f>K3+(994*K5)</f>
        <v>995</v>
      </c>
      <c r="BW1003" s="42"/>
    </row>
    <row r="1004" spans="1:75" x14ac:dyDescent="0.2">
      <c r="BS1004" s="42"/>
      <c r="BT1004" s="71" t="s">
        <v>111</v>
      </c>
      <c r="BU1004" s="51" t="s">
        <v>1014</v>
      </c>
      <c r="BV1004" s="52">
        <f>K3+(995*K5)</f>
        <v>996</v>
      </c>
      <c r="BW1004" s="42"/>
    </row>
    <row r="1005" spans="1:75" x14ac:dyDescent="0.2">
      <c r="BS1005" s="42"/>
      <c r="BT1005" s="71" t="s">
        <v>1084</v>
      </c>
      <c r="BU1005" s="51" t="s">
        <v>1014</v>
      </c>
      <c r="BV1005" s="52">
        <f>K3+(996*K5)</f>
        <v>997</v>
      </c>
      <c r="BW1005" s="42"/>
    </row>
    <row r="1006" spans="1:75" x14ac:dyDescent="0.2">
      <c r="BS1006" s="42"/>
      <c r="BT1006" s="71" t="s">
        <v>862</v>
      </c>
      <c r="BU1006" s="51" t="s">
        <v>1014</v>
      </c>
      <c r="BV1006" s="52">
        <f>K3+(997*K5)</f>
        <v>998</v>
      </c>
      <c r="BW1006" s="42"/>
    </row>
    <row r="1007" spans="1:75" x14ac:dyDescent="0.2">
      <c r="BS1007" s="42"/>
      <c r="BT1007" s="71" t="s">
        <v>730</v>
      </c>
      <c r="BU1007" s="51" t="s">
        <v>1014</v>
      </c>
      <c r="BV1007" s="52">
        <f>K3+(998*K5)</f>
        <v>999</v>
      </c>
      <c r="BW1007" s="42"/>
    </row>
    <row r="1008" spans="1:75" x14ac:dyDescent="0.2">
      <c r="BS1008" s="42"/>
      <c r="BT1008" s="71" t="s">
        <v>537</v>
      </c>
      <c r="BU1008" s="51" t="s">
        <v>1014</v>
      </c>
      <c r="BV1008" s="52">
        <f>K3+(999*K5)</f>
        <v>1000</v>
      </c>
      <c r="BW1008" s="42"/>
    </row>
    <row r="1009" spans="71:75" x14ac:dyDescent="0.2">
      <c r="BS1009" s="42"/>
      <c r="BT1009" s="71" t="s">
        <v>970</v>
      </c>
      <c r="BU1009" s="51" t="s">
        <v>1014</v>
      </c>
      <c r="BV1009" s="52">
        <f>K3+(1000*K5)</f>
        <v>1001</v>
      </c>
      <c r="BW1009" s="42"/>
    </row>
    <row r="1010" spans="71:75" x14ac:dyDescent="0.2">
      <c r="BS1010" s="42"/>
      <c r="BT1010" s="71" t="s">
        <v>778</v>
      </c>
      <c r="BU1010" s="51" t="s">
        <v>1014</v>
      </c>
      <c r="BV1010" s="52">
        <f>K3+(1001*K5)</f>
        <v>1002</v>
      </c>
      <c r="BW1010" s="42"/>
    </row>
    <row r="1011" spans="71:75" x14ac:dyDescent="0.2">
      <c r="BS1011" s="42"/>
      <c r="BT1011" s="71" t="s">
        <v>680</v>
      </c>
      <c r="BU1011" s="51" t="s">
        <v>1014</v>
      </c>
      <c r="BV1011" s="52">
        <f>K3+(1002*K5)</f>
        <v>1003</v>
      </c>
      <c r="BW1011" s="42"/>
    </row>
    <row r="1012" spans="71:75" x14ac:dyDescent="0.2">
      <c r="BS1012" s="42"/>
      <c r="BT1012" s="71" t="s">
        <v>619</v>
      </c>
      <c r="BU1012" s="51" t="s">
        <v>1014</v>
      </c>
      <c r="BV1012" s="52">
        <f>K3+(1003*K5)</f>
        <v>1004</v>
      </c>
      <c r="BW1012" s="42"/>
    </row>
    <row r="1013" spans="71:75" x14ac:dyDescent="0.2">
      <c r="BS1013" s="42"/>
      <c r="BT1013" s="71" t="s">
        <v>427</v>
      </c>
      <c r="BU1013" s="51" t="s">
        <v>1014</v>
      </c>
      <c r="BV1013" s="52">
        <f>K3+(1004*K5)</f>
        <v>1005</v>
      </c>
      <c r="BW1013" s="42"/>
    </row>
    <row r="1014" spans="71:75" x14ac:dyDescent="0.2">
      <c r="BS1014" s="42"/>
      <c r="BT1014" s="71" t="s">
        <v>366</v>
      </c>
      <c r="BU1014" s="51" t="s">
        <v>1014</v>
      </c>
      <c r="BV1014" s="52">
        <f>K3+(1005*K5)</f>
        <v>1006</v>
      </c>
      <c r="BW1014" s="42"/>
    </row>
    <row r="1015" spans="71:75" x14ac:dyDescent="0.2">
      <c r="BS1015" s="42"/>
      <c r="BT1015" s="71" t="s">
        <v>219</v>
      </c>
      <c r="BU1015" s="51" t="s">
        <v>1014</v>
      </c>
      <c r="BV1015" s="52">
        <f>K3+(1006*K5)</f>
        <v>1007</v>
      </c>
      <c r="BW1015" s="42"/>
    </row>
    <row r="1016" spans="71:75" x14ac:dyDescent="0.2">
      <c r="BS1016" s="42"/>
      <c r="BT1016" s="71" t="s">
        <v>28</v>
      </c>
      <c r="BU1016" s="51" t="s">
        <v>1014</v>
      </c>
      <c r="BV1016" s="52">
        <f>K3+(1007*K5)</f>
        <v>1008</v>
      </c>
      <c r="BW1016" s="42"/>
    </row>
    <row r="1017" spans="71:75" x14ac:dyDescent="0.2">
      <c r="BS1017" s="42"/>
      <c r="BT1017" s="71" t="s">
        <v>522</v>
      </c>
      <c r="BU1017" s="51" t="s">
        <v>1014</v>
      </c>
      <c r="BV1017" s="52">
        <f>K3+(1008*K5)</f>
        <v>1009</v>
      </c>
      <c r="BW1017" s="42"/>
    </row>
    <row r="1018" spans="71:75" x14ac:dyDescent="0.2">
      <c r="BS1018" s="42"/>
      <c r="BT1018" s="71" t="s">
        <v>715</v>
      </c>
      <c r="BU1018" s="51" t="s">
        <v>1014</v>
      </c>
      <c r="BV1018" s="52">
        <f>K3+(1009*K5)</f>
        <v>1010</v>
      </c>
      <c r="BW1018" s="42"/>
    </row>
    <row r="1019" spans="71:75" x14ac:dyDescent="0.2">
      <c r="BS1019" s="42"/>
      <c r="BT1019" s="71" t="s">
        <v>876</v>
      </c>
      <c r="BU1019" s="51" t="s">
        <v>1014</v>
      </c>
      <c r="BV1019" s="52">
        <f>K3+(1010*K5)</f>
        <v>1011</v>
      </c>
      <c r="BW1019" s="42"/>
    </row>
    <row r="1020" spans="71:75" x14ac:dyDescent="0.2">
      <c r="BS1020" s="42"/>
      <c r="BT1020" s="71" t="s">
        <v>936</v>
      </c>
      <c r="BU1020" s="51" t="s">
        <v>1014</v>
      </c>
      <c r="BV1020" s="52">
        <f>K3+(1011*K5)</f>
        <v>1012</v>
      </c>
      <c r="BW1020" s="42"/>
    </row>
    <row r="1021" spans="71:75" x14ac:dyDescent="0.2">
      <c r="BS1021" s="42"/>
      <c r="BT1021" s="71" t="s">
        <v>126</v>
      </c>
      <c r="BU1021" s="51" t="s">
        <v>1014</v>
      </c>
      <c r="BV1021" s="52">
        <f>K3+(1012*K5)</f>
        <v>1013</v>
      </c>
      <c r="BW1021" s="42"/>
    </row>
    <row r="1022" spans="71:75" x14ac:dyDescent="0.2">
      <c r="BS1022" s="42"/>
      <c r="BT1022" s="71" t="s">
        <v>184</v>
      </c>
      <c r="BU1022" s="51" t="s">
        <v>1014</v>
      </c>
      <c r="BV1022" s="52">
        <f>K3+(1013*K5)</f>
        <v>1014</v>
      </c>
      <c r="BW1022" s="42"/>
    </row>
    <row r="1023" spans="71:75" x14ac:dyDescent="0.2">
      <c r="BS1023" s="42"/>
      <c r="BT1023" s="71" t="s">
        <v>268</v>
      </c>
      <c r="BU1023" s="51" t="s">
        <v>1014</v>
      </c>
      <c r="BV1023" s="52">
        <f>K3+(1014*K5)</f>
        <v>1015</v>
      </c>
      <c r="BW1023" s="42"/>
    </row>
    <row r="1024" spans="71:75" x14ac:dyDescent="0.2">
      <c r="BS1024" s="42"/>
      <c r="BT1024" s="71" t="s">
        <v>463</v>
      </c>
      <c r="BU1024" s="51" t="s">
        <v>1014</v>
      </c>
      <c r="BV1024" s="52">
        <f>K3+(1015*K5)</f>
        <v>1016</v>
      </c>
      <c r="BW1024" s="42"/>
    </row>
    <row r="1025" spans="1:75" x14ac:dyDescent="0.2">
      <c r="BS1025" s="42"/>
      <c r="BT1025" s="71" t="s">
        <v>13</v>
      </c>
      <c r="BU1025" s="51" t="s">
        <v>1014</v>
      </c>
      <c r="BV1025" s="52">
        <f>K3+(1016*K5)</f>
        <v>1017</v>
      </c>
      <c r="BW1025" s="42"/>
    </row>
    <row r="1026" spans="1:75" x14ac:dyDescent="0.2">
      <c r="BS1026" s="42"/>
      <c r="BT1026" s="71" t="s">
        <v>204</v>
      </c>
      <c r="BU1026" s="51" t="s">
        <v>1014</v>
      </c>
      <c r="BV1026" s="52">
        <f>K3+(1017*K5)</f>
        <v>1018</v>
      </c>
      <c r="BW1026" s="42"/>
    </row>
    <row r="1027" spans="1:75" x14ac:dyDescent="0.2">
      <c r="BS1027" s="42"/>
      <c r="BT1027" s="71" t="s">
        <v>382</v>
      </c>
      <c r="BU1027" s="51" t="s">
        <v>1014</v>
      </c>
      <c r="BV1027" s="52">
        <f>K3+(1018*K5)</f>
        <v>1019</v>
      </c>
      <c r="BW1027" s="42"/>
    </row>
    <row r="1028" spans="1:75" x14ac:dyDescent="0.2">
      <c r="BS1028" s="42"/>
      <c r="BT1028" s="71" t="s">
        <v>443</v>
      </c>
      <c r="BU1028" s="51" t="s">
        <v>1014</v>
      </c>
      <c r="BV1028" s="52">
        <f>K3+(1019*K5)</f>
        <v>1020</v>
      </c>
      <c r="BW1028" s="42"/>
    </row>
    <row r="1029" spans="1:75" x14ac:dyDescent="0.2">
      <c r="BS1029" s="42"/>
      <c r="BT1029" s="71" t="s">
        <v>635</v>
      </c>
      <c r="BU1029" s="51" t="s">
        <v>1014</v>
      </c>
      <c r="BV1029" s="52">
        <f>K3+(1020*K5)</f>
        <v>1021</v>
      </c>
      <c r="BW1029" s="42"/>
    </row>
    <row r="1030" spans="1:75" x14ac:dyDescent="0.2">
      <c r="BS1030" s="42"/>
      <c r="BT1030" s="71" t="s">
        <v>696</v>
      </c>
      <c r="BU1030" s="51" t="s">
        <v>1014</v>
      </c>
      <c r="BV1030" s="52">
        <f>K3+(1021*K5)</f>
        <v>1022</v>
      </c>
      <c r="BW1030" s="42"/>
    </row>
    <row r="1031" spans="1:75" x14ac:dyDescent="0.2">
      <c r="BS1031" s="42"/>
      <c r="BT1031" s="71" t="s">
        <v>763</v>
      </c>
      <c r="BU1031" s="51" t="s">
        <v>1014</v>
      </c>
      <c r="BV1031" s="52">
        <f>K3+(1022*K5)</f>
        <v>1023</v>
      </c>
      <c r="BW1031" s="42"/>
    </row>
    <row r="1032" spans="1:75" ht="13.5" thickBot="1" x14ac:dyDescent="0.25">
      <c r="A1032" s="3"/>
      <c r="BS1032" s="42"/>
      <c r="BT1032" s="77" t="s">
        <v>921</v>
      </c>
      <c r="BU1032" s="78" t="s">
        <v>1014</v>
      </c>
      <c r="BV1032" s="52">
        <f>K3+(1023*K5)</f>
        <v>1024</v>
      </c>
      <c r="BW1032" s="42"/>
    </row>
    <row r="1033" spans="1:75" x14ac:dyDescent="0.2">
      <c r="A1033" s="3"/>
      <c r="BS1033" s="42"/>
      <c r="BT1033" s="36"/>
      <c r="BU1033" s="36"/>
      <c r="BV1033" s="37"/>
      <c r="BW1033" s="42"/>
    </row>
    <row r="1034" spans="1:75" x14ac:dyDescent="0.2">
      <c r="A1034" s="3"/>
      <c r="BS1034" s="42"/>
      <c r="BT1034" s="38"/>
      <c r="BU1034" s="46" t="s">
        <v>1097</v>
      </c>
      <c r="BV1034" s="39"/>
      <c r="BW1034" s="42"/>
    </row>
    <row r="1036" spans="1:75" x14ac:dyDescent="0.2">
      <c r="A1036" s="3"/>
    </row>
    <row r="1037" spans="1:75" x14ac:dyDescent="0.2">
      <c r="A1037" s="3"/>
    </row>
    <row r="1038" spans="1:75" x14ac:dyDescent="0.2">
      <c r="A1038" s="3"/>
    </row>
    <row r="1039" spans="1:75" x14ac:dyDescent="0.2">
      <c r="A1039" s="3"/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1040:AI1040 AH177:AI208 AH219:AI250 AH261:AI292 AH303:AI3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EC7ED-F474-4129-A0BB-8971D96EFE95}">
  <sheetPr>
    <tabColor rgb="FFCCECFF"/>
  </sheetPr>
  <dimension ref="A1:BX1034"/>
  <sheetViews>
    <sheetView zoomScaleNormal="100" workbookViewId="0">
      <pane xSplit="1" ySplit="7" topLeftCell="B8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37" width="9.140625" style="2"/>
    <col min="38" max="70" width="5.7109375" style="2" customWidth="1"/>
    <col min="71" max="71" width="4.7109375" style="2" customWidth="1"/>
    <col min="72" max="72" width="5.7109375" style="2" customWidth="1"/>
    <col min="73" max="73" width="4.7109375" style="2" customWidth="1"/>
    <col min="74" max="74" width="5.7109375" style="2" customWidth="1"/>
    <col min="75" max="75" width="4.7109375" style="2" customWidth="1"/>
    <col min="76" max="16384" width="9.140625" style="2"/>
  </cols>
  <sheetData>
    <row r="1" spans="1:75" s="1" customFormat="1" ht="21" x14ac:dyDescent="0.35">
      <c r="A1" s="87" t="s">
        <v>1100</v>
      </c>
      <c r="B1" s="41" t="s">
        <v>1186</v>
      </c>
      <c r="C1" s="42"/>
      <c r="D1" s="42"/>
      <c r="E1" s="42"/>
      <c r="F1" s="42"/>
      <c r="G1" s="42"/>
      <c r="H1" s="42"/>
      <c r="I1" s="42"/>
      <c r="J1" s="54"/>
      <c r="K1" s="68" t="s">
        <v>1085</v>
      </c>
      <c r="L1" s="55"/>
      <c r="M1" s="56"/>
      <c r="N1" s="56"/>
      <c r="O1" s="56" t="s">
        <v>1096</v>
      </c>
      <c r="P1" s="60">
        <v>32</v>
      </c>
      <c r="Q1" s="40"/>
      <c r="R1" s="40" t="s">
        <v>5</v>
      </c>
      <c r="S1" s="40"/>
      <c r="T1" s="40"/>
      <c r="U1" s="40"/>
      <c r="V1" s="40"/>
      <c r="W1" s="86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</row>
    <row r="2" spans="1:75" x14ac:dyDescent="0.2">
      <c r="A2" s="87" t="s">
        <v>1104</v>
      </c>
      <c r="B2" s="43" t="s">
        <v>1143</v>
      </c>
      <c r="C2" s="42"/>
      <c r="D2" s="42"/>
      <c r="E2" s="42"/>
      <c r="F2" s="42"/>
      <c r="G2" s="42"/>
      <c r="H2" s="42" t="s">
        <v>8</v>
      </c>
      <c r="I2" s="42"/>
      <c r="J2" s="54"/>
      <c r="K2" s="58"/>
      <c r="L2" s="54"/>
      <c r="M2" s="54"/>
      <c r="N2" s="54"/>
      <c r="O2" s="59"/>
      <c r="P2" s="60"/>
      <c r="Q2" s="59" t="s">
        <v>1092</v>
      </c>
      <c r="R2" s="61">
        <f>SUM(BV9:BV1032)/P1</f>
        <v>16400</v>
      </c>
      <c r="S2" s="54"/>
      <c r="T2" s="54" t="s">
        <v>1093</v>
      </c>
      <c r="U2" s="54"/>
      <c r="V2" s="59"/>
      <c r="W2" s="83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</row>
    <row r="3" spans="1:75" x14ac:dyDescent="0.2">
      <c r="A3" s="87" t="s">
        <v>1107</v>
      </c>
      <c r="B3" s="43"/>
      <c r="C3" s="42"/>
      <c r="D3" s="42"/>
      <c r="E3" s="42"/>
      <c r="F3" s="42"/>
      <c r="G3" s="42"/>
      <c r="H3" s="42" t="s">
        <v>9</v>
      </c>
      <c r="I3" s="42"/>
      <c r="J3" s="59" t="s">
        <v>1086</v>
      </c>
      <c r="K3" s="62">
        <v>1</v>
      </c>
      <c r="L3" s="54"/>
      <c r="M3" s="63" t="s">
        <v>1087</v>
      </c>
      <c r="N3" s="54"/>
      <c r="O3" s="64" t="s">
        <v>1088</v>
      </c>
      <c r="P3" s="57"/>
      <c r="Q3" s="54"/>
      <c r="R3" s="54"/>
      <c r="S3" s="54"/>
      <c r="T3" s="54"/>
      <c r="U3" s="42"/>
      <c r="V3" s="59"/>
      <c r="W3" s="86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</row>
    <row r="4" spans="1:75" x14ac:dyDescent="0.2">
      <c r="A4" s="87" t="s">
        <v>1098</v>
      </c>
      <c r="B4" s="44" t="s">
        <v>5</v>
      </c>
      <c r="C4" s="42"/>
      <c r="D4" s="42"/>
      <c r="E4" s="42"/>
      <c r="F4" s="42"/>
      <c r="G4" s="42"/>
      <c r="H4" s="42" t="s">
        <v>10</v>
      </c>
      <c r="I4" s="42"/>
      <c r="J4" s="54"/>
      <c r="K4" s="54"/>
      <c r="L4" s="54"/>
      <c r="M4" s="54"/>
      <c r="N4" s="54"/>
      <c r="O4" s="59"/>
      <c r="P4" s="57"/>
      <c r="Q4" s="59" t="s">
        <v>1092</v>
      </c>
      <c r="R4" s="61">
        <f>(1/2)*P1*(2*K3+K5*(P1^2-1))</f>
        <v>16400</v>
      </c>
      <c r="S4" s="54"/>
      <c r="T4" s="63" t="s">
        <v>1094</v>
      </c>
      <c r="U4" s="54"/>
      <c r="V4" s="59"/>
      <c r="W4" s="83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L4" s="82" t="s">
        <v>1101</v>
      </c>
      <c r="AM4" s="82" t="s">
        <v>1099</v>
      </c>
      <c r="AN4" s="82" t="s">
        <v>1117</v>
      </c>
      <c r="AO4" s="82" t="s">
        <v>1106</v>
      </c>
      <c r="AP4" s="82" t="s">
        <v>1108</v>
      </c>
      <c r="AQ4" s="82" t="s">
        <v>1103</v>
      </c>
    </row>
    <row r="5" spans="1:75" x14ac:dyDescent="0.2">
      <c r="A5" s="87" t="s">
        <v>1102</v>
      </c>
      <c r="B5" s="42" t="s">
        <v>1153</v>
      </c>
      <c r="C5" s="42"/>
      <c r="D5" s="42"/>
      <c r="E5" s="42"/>
      <c r="F5" s="42"/>
      <c r="G5" s="42"/>
      <c r="H5" s="42"/>
      <c r="I5" s="42"/>
      <c r="J5" s="59" t="s">
        <v>1089</v>
      </c>
      <c r="K5" s="62">
        <v>1</v>
      </c>
      <c r="L5" s="54"/>
      <c r="M5" s="63" t="s">
        <v>1090</v>
      </c>
      <c r="N5" s="54"/>
      <c r="O5" s="59" t="s">
        <v>1091</v>
      </c>
      <c r="P5" s="57"/>
      <c r="Q5" s="54" t="s">
        <v>5</v>
      </c>
      <c r="R5" s="54"/>
      <c r="S5" s="54"/>
      <c r="T5" s="65" t="s">
        <v>1095</v>
      </c>
      <c r="U5" s="54"/>
      <c r="V5" s="59"/>
      <c r="W5" s="83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BA5" s="33" t="s">
        <v>1152</v>
      </c>
    </row>
    <row r="6" spans="1:75" ht="15" x14ac:dyDescent="0.25">
      <c r="A6" s="87" t="s">
        <v>1105</v>
      </c>
      <c r="B6" s="86" t="s">
        <v>1151</v>
      </c>
      <c r="C6" s="42"/>
      <c r="D6" s="42"/>
      <c r="E6" s="84" t="s">
        <v>5</v>
      </c>
      <c r="F6" s="42"/>
      <c r="G6" s="42"/>
      <c r="H6" s="42"/>
      <c r="I6" s="42"/>
      <c r="J6" s="42"/>
      <c r="K6" s="85"/>
      <c r="L6" s="54"/>
      <c r="M6" s="54"/>
      <c r="N6" s="54"/>
      <c r="O6" s="59"/>
      <c r="P6" s="57"/>
      <c r="Q6" s="66"/>
      <c r="R6" s="42"/>
      <c r="S6" s="42"/>
      <c r="T6" s="54"/>
      <c r="U6" s="54"/>
      <c r="V6" s="59"/>
      <c r="W6" s="83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</row>
    <row r="7" spans="1:75" s="1" customFormat="1" x14ac:dyDescent="0.2">
      <c r="A7" s="88"/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  <c r="K7" s="1">
        <v>10</v>
      </c>
      <c r="L7" s="1">
        <v>11</v>
      </c>
      <c r="M7" s="1">
        <v>12</v>
      </c>
      <c r="N7" s="1">
        <v>13</v>
      </c>
      <c r="O7" s="1">
        <v>14</v>
      </c>
      <c r="P7" s="1">
        <v>15</v>
      </c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  <c r="X7" s="1">
        <v>23</v>
      </c>
      <c r="Y7" s="1">
        <v>24</v>
      </c>
      <c r="Z7" s="1">
        <v>25</v>
      </c>
      <c r="AA7" s="1">
        <v>26</v>
      </c>
      <c r="AB7" s="1">
        <v>27</v>
      </c>
      <c r="AC7" s="1">
        <v>28</v>
      </c>
      <c r="AD7" s="1">
        <v>29</v>
      </c>
      <c r="AE7" s="1">
        <v>30</v>
      </c>
      <c r="AF7" s="1">
        <v>31</v>
      </c>
      <c r="AG7" s="1">
        <v>32</v>
      </c>
      <c r="AH7" s="4" t="s">
        <v>0</v>
      </c>
      <c r="AI7" s="4" t="s">
        <v>1</v>
      </c>
      <c r="AJ7" s="4" t="s">
        <v>2</v>
      </c>
      <c r="AL7" s="1">
        <v>1</v>
      </c>
      <c r="AM7" s="1">
        <v>2</v>
      </c>
      <c r="AN7" s="1">
        <v>3</v>
      </c>
      <c r="AO7" s="1">
        <v>4</v>
      </c>
      <c r="AP7" s="1">
        <v>5</v>
      </c>
      <c r="AQ7" s="1">
        <v>6</v>
      </c>
      <c r="AR7" s="1">
        <v>7</v>
      </c>
      <c r="AS7" s="1">
        <v>8</v>
      </c>
      <c r="AT7" s="1">
        <v>9</v>
      </c>
      <c r="AU7" s="1">
        <v>10</v>
      </c>
      <c r="AV7" s="1">
        <v>11</v>
      </c>
      <c r="AW7" s="1">
        <v>12</v>
      </c>
      <c r="AX7" s="1">
        <v>13</v>
      </c>
      <c r="AY7" s="1">
        <v>14</v>
      </c>
      <c r="AZ7" s="1">
        <v>15</v>
      </c>
      <c r="BA7" s="1">
        <v>16</v>
      </c>
      <c r="BB7" s="1">
        <v>17</v>
      </c>
      <c r="BC7" s="1">
        <v>18</v>
      </c>
      <c r="BD7" s="1">
        <v>19</v>
      </c>
      <c r="BE7" s="1">
        <v>20</v>
      </c>
      <c r="BF7" s="1">
        <v>21</v>
      </c>
      <c r="BG7" s="1">
        <v>22</v>
      </c>
      <c r="BH7" s="1">
        <v>23</v>
      </c>
      <c r="BI7" s="1">
        <v>24</v>
      </c>
      <c r="BJ7" s="1">
        <v>25</v>
      </c>
      <c r="BK7" s="1">
        <v>26</v>
      </c>
      <c r="BL7" s="1">
        <v>27</v>
      </c>
      <c r="BM7" s="1">
        <v>28</v>
      </c>
      <c r="BN7" s="1">
        <v>29</v>
      </c>
      <c r="BO7" s="1">
        <v>30</v>
      </c>
      <c r="BP7" s="1">
        <v>31</v>
      </c>
      <c r="BQ7" s="1">
        <v>32</v>
      </c>
    </row>
    <row r="8" spans="1:75" ht="13.5" thickBot="1" x14ac:dyDescent="0.25">
      <c r="A8" s="1" t="s">
        <v>5</v>
      </c>
      <c r="B8" s="1" t="s">
        <v>1154</v>
      </c>
      <c r="BA8" s="53" t="s">
        <v>1144</v>
      </c>
      <c r="BS8" s="42"/>
      <c r="BT8" s="34"/>
      <c r="BU8" s="67" t="s">
        <v>1013</v>
      </c>
      <c r="BV8" s="34"/>
      <c r="BW8" s="42"/>
    </row>
    <row r="9" spans="1:75" x14ac:dyDescent="0.2">
      <c r="A9" s="1">
        <v>1</v>
      </c>
      <c r="B9" s="11">
        <f>BV14</f>
        <v>6</v>
      </c>
      <c r="C9" s="6">
        <f>BV413</f>
        <v>405</v>
      </c>
      <c r="D9" s="6">
        <f>BV943</f>
        <v>935</v>
      </c>
      <c r="E9" s="96">
        <f>BV576</f>
        <v>568</v>
      </c>
      <c r="F9" s="6">
        <f>BV804</f>
        <v>796</v>
      </c>
      <c r="G9" s="6">
        <f>BV659</f>
        <v>651</v>
      </c>
      <c r="H9" s="6">
        <f>BV193</f>
        <v>185</v>
      </c>
      <c r="I9" s="6">
        <f>BV306</f>
        <v>298</v>
      </c>
      <c r="J9" s="6">
        <f>BV456</f>
        <v>448</v>
      </c>
      <c r="K9" s="6">
        <f>BV55</f>
        <v>47</v>
      </c>
      <c r="L9" s="6">
        <f>BV549</f>
        <v>541</v>
      </c>
      <c r="M9" s="6">
        <f>BV918</f>
        <v>910</v>
      </c>
      <c r="N9" s="6">
        <f>BV682</f>
        <v>674</v>
      </c>
      <c r="O9" s="6">
        <f>BV825</f>
        <v>817</v>
      </c>
      <c r="P9" s="6">
        <f>BV267</f>
        <v>259</v>
      </c>
      <c r="Q9" s="6">
        <f>BV156</f>
        <v>148</v>
      </c>
      <c r="R9" s="6">
        <f>BV876</f>
        <v>868</v>
      </c>
      <c r="S9" s="6">
        <f>BV763</f>
        <v>755</v>
      </c>
      <c r="T9" s="6">
        <f>BV201</f>
        <v>193</v>
      </c>
      <c r="U9" s="6">
        <f>BV346</f>
        <v>338</v>
      </c>
      <c r="V9" s="6">
        <f>BV134</f>
        <v>126</v>
      </c>
      <c r="W9" s="6">
        <f>BV501</f>
        <v>493</v>
      </c>
      <c r="X9" s="6">
        <f>BV999</f>
        <v>991</v>
      </c>
      <c r="Y9" s="6">
        <f>BV600</f>
        <v>592</v>
      </c>
      <c r="Z9" s="6">
        <f>BV738</f>
        <v>730</v>
      </c>
      <c r="AA9" s="6">
        <f>BV849</f>
        <v>841</v>
      </c>
      <c r="AB9" s="6">
        <f>BV387</f>
        <v>379</v>
      </c>
      <c r="AC9" s="6">
        <f>BV244</f>
        <v>236</v>
      </c>
      <c r="AD9" s="6">
        <f>BV464</f>
        <v>456</v>
      </c>
      <c r="AE9" s="6">
        <f>BV95</f>
        <v>87</v>
      </c>
      <c r="AF9" s="6">
        <f>BV621</f>
        <v>613</v>
      </c>
      <c r="AG9" s="80">
        <f>BV1022</f>
        <v>1014</v>
      </c>
      <c r="AH9" s="5">
        <f t="shared" ref="AH9:AH40" si="0">SUM(B9:AG9)</f>
        <v>16400</v>
      </c>
      <c r="AI9" s="5">
        <f t="shared" ref="AI9:AI40" si="1">SUMSQ(B9:AG9)</f>
        <v>11201200</v>
      </c>
      <c r="AJ9" s="2">
        <f t="shared" ref="AJ9:AJ40" si="2">B9^3+C9^3+D9^3+E9^3+F9^3+G9^3+H9^3+I9^3+J9^3+K9^3+L9^3+M9^3+N9^3+O9^3+P9^3+Q9^3+R9^3+S9^3+T9^3+U9^3+V9^3+W9^3+X9^3+Y9^3+Z9^3+AA9^3+AB9^3+AC9^3+AD9^3+AE9^3+AF9^3+AG9^3</f>
        <v>8606720000</v>
      </c>
      <c r="AL9" s="122" t="s">
        <v>633</v>
      </c>
      <c r="AM9" s="123" t="s">
        <v>916</v>
      </c>
      <c r="AN9" s="124" t="s">
        <v>570</v>
      </c>
      <c r="AO9" s="123" t="s">
        <v>977</v>
      </c>
      <c r="AP9" s="123" t="s">
        <v>759</v>
      </c>
      <c r="AQ9" s="123" t="s">
        <v>790</v>
      </c>
      <c r="AR9" s="123" t="s">
        <v>697</v>
      </c>
      <c r="AS9" s="123" t="s">
        <v>854</v>
      </c>
      <c r="AT9" s="123" t="s">
        <v>116</v>
      </c>
      <c r="AU9" s="123" t="s">
        <v>397</v>
      </c>
      <c r="AV9" s="123" t="s">
        <v>53</v>
      </c>
      <c r="AW9" s="124" t="s">
        <v>1130</v>
      </c>
      <c r="AX9" s="123" t="s">
        <v>239</v>
      </c>
      <c r="AY9" s="123" t="s">
        <v>271</v>
      </c>
      <c r="AZ9" s="123" t="s">
        <v>176</v>
      </c>
      <c r="BA9" s="123" t="s">
        <v>334</v>
      </c>
      <c r="BB9" s="124" t="s">
        <v>892</v>
      </c>
      <c r="BC9" s="123" t="s">
        <v>610</v>
      </c>
      <c r="BD9" s="123" t="s">
        <v>954</v>
      </c>
      <c r="BE9" s="123" t="s">
        <v>546</v>
      </c>
      <c r="BF9" s="123" t="s">
        <v>767</v>
      </c>
      <c r="BG9" s="123" t="s">
        <v>735</v>
      </c>
      <c r="BH9" s="124" t="s">
        <v>830</v>
      </c>
      <c r="BI9" s="123" t="s">
        <v>673</v>
      </c>
      <c r="BJ9" s="123" t="s">
        <v>405</v>
      </c>
      <c r="BK9" s="124" t="s">
        <v>123</v>
      </c>
      <c r="BL9" s="123" t="s">
        <v>469</v>
      </c>
      <c r="BM9" s="123" t="s">
        <v>61</v>
      </c>
      <c r="BN9" s="123" t="s">
        <v>279</v>
      </c>
      <c r="BO9" s="123" t="s">
        <v>247</v>
      </c>
      <c r="BP9" s="123" t="s">
        <v>342</v>
      </c>
      <c r="BQ9" s="125" t="s">
        <v>184</v>
      </c>
      <c r="BR9" s="45"/>
      <c r="BS9" s="42"/>
      <c r="BT9" s="47" t="s">
        <v>202</v>
      </c>
      <c r="BU9" s="48" t="s">
        <v>1014</v>
      </c>
      <c r="BV9" s="49">
        <f>K3+(0*K5)</f>
        <v>1</v>
      </c>
      <c r="BW9" s="42"/>
    </row>
    <row r="10" spans="1:75" x14ac:dyDescent="0.2">
      <c r="A10" s="1">
        <v>2</v>
      </c>
      <c r="B10" s="7">
        <f>BV425</f>
        <v>417</v>
      </c>
      <c r="C10" s="12">
        <f>BV58</f>
        <v>50</v>
      </c>
      <c r="D10" s="97">
        <f>BV524</f>
        <v>516</v>
      </c>
      <c r="E10" s="8">
        <f>BV923</f>
        <v>915</v>
      </c>
      <c r="F10" s="8">
        <f>BV711</f>
        <v>703</v>
      </c>
      <c r="G10" s="8">
        <f>BV824</f>
        <v>816</v>
      </c>
      <c r="H10" s="8">
        <f>BV294</f>
        <v>286</v>
      </c>
      <c r="I10" s="8">
        <f>BV149</f>
        <v>141</v>
      </c>
      <c r="J10" s="8">
        <f>BV35</f>
        <v>27</v>
      </c>
      <c r="K10" s="8">
        <f>BV404</f>
        <v>396</v>
      </c>
      <c r="L10" s="8">
        <f>BV962</f>
        <v>954</v>
      </c>
      <c r="M10" s="8">
        <f>BV561</f>
        <v>553</v>
      </c>
      <c r="N10" s="8">
        <f>BV781</f>
        <v>773</v>
      </c>
      <c r="O10" s="8">
        <f>BV670</f>
        <v>662</v>
      </c>
      <c r="P10" s="8">
        <f>BV176</f>
        <v>168</v>
      </c>
      <c r="Q10" s="8">
        <f>BV319</f>
        <v>311</v>
      </c>
      <c r="R10" s="8">
        <f>BV719</f>
        <v>711</v>
      </c>
      <c r="S10" s="8">
        <f>BV864</f>
        <v>856</v>
      </c>
      <c r="T10" s="8">
        <f>BV366</f>
        <v>358</v>
      </c>
      <c r="U10" s="8">
        <f>BV253</f>
        <v>245</v>
      </c>
      <c r="V10" s="8">
        <f>BV481</f>
        <v>473</v>
      </c>
      <c r="W10" s="8">
        <f>BV82</f>
        <v>74</v>
      </c>
      <c r="X10" s="8">
        <f>BV644</f>
        <v>636</v>
      </c>
      <c r="Y10" s="8">
        <f>BV1011</f>
        <v>1003</v>
      </c>
      <c r="Z10" s="8">
        <f>BV901</f>
        <v>893</v>
      </c>
      <c r="AA10" s="8">
        <f>BV758</f>
        <v>750</v>
      </c>
      <c r="AB10" s="8">
        <f>BV232</f>
        <v>224</v>
      </c>
      <c r="AC10" s="8">
        <f>BV343</f>
        <v>335</v>
      </c>
      <c r="AD10" s="8">
        <f>BV107</f>
        <v>99</v>
      </c>
      <c r="AE10" s="8">
        <f>BV508</f>
        <v>500</v>
      </c>
      <c r="AF10" s="8">
        <f>BV970</f>
        <v>962</v>
      </c>
      <c r="AG10" s="9">
        <f>BV601</f>
        <v>593</v>
      </c>
      <c r="AH10" s="5">
        <f t="shared" si="0"/>
        <v>16400</v>
      </c>
      <c r="AI10" s="5">
        <f t="shared" si="1"/>
        <v>11201200</v>
      </c>
      <c r="AJ10" s="2">
        <f t="shared" si="2"/>
        <v>8606720000</v>
      </c>
      <c r="AL10" s="126" t="s">
        <v>624</v>
      </c>
      <c r="AM10" s="127" t="s">
        <v>907</v>
      </c>
      <c r="AN10" s="127" t="s">
        <v>561</v>
      </c>
      <c r="AO10" s="128" t="s">
        <v>1118</v>
      </c>
      <c r="AP10" s="127" t="s">
        <v>750</v>
      </c>
      <c r="AQ10" s="127" t="s">
        <v>781</v>
      </c>
      <c r="AR10" s="127" t="s">
        <v>688</v>
      </c>
      <c r="AS10" s="127" t="s">
        <v>845</v>
      </c>
      <c r="AT10" s="127" t="s">
        <v>109</v>
      </c>
      <c r="AU10" s="127" t="s">
        <v>390</v>
      </c>
      <c r="AV10" s="128" t="s">
        <v>139</v>
      </c>
      <c r="AW10" s="127" t="s">
        <v>454</v>
      </c>
      <c r="AX10" s="127" t="s">
        <v>232</v>
      </c>
      <c r="AY10" s="127" t="s">
        <v>264</v>
      </c>
      <c r="AZ10" s="127" t="s">
        <v>170</v>
      </c>
      <c r="BA10" s="127" t="s">
        <v>327</v>
      </c>
      <c r="BB10" s="127" t="s">
        <v>899</v>
      </c>
      <c r="BC10" s="128" t="s">
        <v>616</v>
      </c>
      <c r="BD10" s="127" t="s">
        <v>960</v>
      </c>
      <c r="BE10" s="127" t="s">
        <v>553</v>
      </c>
      <c r="BF10" s="127" t="s">
        <v>773</v>
      </c>
      <c r="BG10" s="127" t="s">
        <v>742</v>
      </c>
      <c r="BH10" s="127" t="s">
        <v>837</v>
      </c>
      <c r="BI10" s="128" t="s">
        <v>680</v>
      </c>
      <c r="BJ10" s="128" t="s">
        <v>414</v>
      </c>
      <c r="BK10" s="127" t="s">
        <v>132</v>
      </c>
      <c r="BL10" s="127" t="s">
        <v>476</v>
      </c>
      <c r="BM10" s="127" t="s">
        <v>70</v>
      </c>
      <c r="BN10" s="127" t="s">
        <v>6</v>
      </c>
      <c r="BO10" s="127" t="s">
        <v>256</v>
      </c>
      <c r="BP10" s="128" t="s">
        <v>351</v>
      </c>
      <c r="BQ10" s="129" t="s">
        <v>193</v>
      </c>
      <c r="BR10" s="45"/>
      <c r="BS10" s="42"/>
      <c r="BT10" s="50" t="s">
        <v>11</v>
      </c>
      <c r="BU10" s="51" t="s">
        <v>1014</v>
      </c>
      <c r="BV10" s="52">
        <f>K3+(1*K5)</f>
        <v>2</v>
      </c>
      <c r="BW10" s="42"/>
    </row>
    <row r="11" spans="1:75" x14ac:dyDescent="0.2">
      <c r="A11" s="1">
        <v>3</v>
      </c>
      <c r="B11" s="7">
        <f>BV1029</f>
        <v>1021</v>
      </c>
      <c r="C11" s="97">
        <f>BV630</f>
        <v>622</v>
      </c>
      <c r="D11" s="12">
        <f>BV104</f>
        <v>96</v>
      </c>
      <c r="E11" s="8">
        <f>BV471</f>
        <v>463</v>
      </c>
      <c r="F11" s="8">
        <f>BV235</f>
        <v>227</v>
      </c>
      <c r="G11" s="8">
        <f>BV380</f>
        <v>372</v>
      </c>
      <c r="H11" s="8">
        <f>BV842</f>
        <v>834</v>
      </c>
      <c r="I11" s="8">
        <f>BV729</f>
        <v>721</v>
      </c>
      <c r="J11" s="8">
        <f>BV591</f>
        <v>583</v>
      </c>
      <c r="K11" s="8">
        <f>BV992</f>
        <v>984</v>
      </c>
      <c r="L11" s="8">
        <f>BV494</f>
        <v>486</v>
      </c>
      <c r="M11" s="8">
        <f>BV125</f>
        <v>117</v>
      </c>
      <c r="N11" s="8">
        <f>BV353</f>
        <v>345</v>
      </c>
      <c r="O11" s="8">
        <f>BV210</f>
        <v>202</v>
      </c>
      <c r="P11" s="8">
        <f>BV772</f>
        <v>764</v>
      </c>
      <c r="Q11" s="8">
        <f>BV883</f>
        <v>875</v>
      </c>
      <c r="R11" s="8">
        <f>BV163</f>
        <v>155</v>
      </c>
      <c r="S11" s="8">
        <f>BV276</f>
        <v>268</v>
      </c>
      <c r="T11" s="8">
        <f>BV834</f>
        <v>826</v>
      </c>
      <c r="U11" s="8">
        <f>BV689</f>
        <v>681</v>
      </c>
      <c r="V11" s="8">
        <f>BV909</f>
        <v>901</v>
      </c>
      <c r="W11" s="8">
        <f>BV542</f>
        <v>534</v>
      </c>
      <c r="X11" s="8">
        <f>BV48</f>
        <v>40</v>
      </c>
      <c r="Y11" s="8">
        <f>BV447</f>
        <v>439</v>
      </c>
      <c r="Z11" s="8">
        <f>BV297</f>
        <v>289</v>
      </c>
      <c r="AA11" s="8">
        <f>BV186</f>
        <v>178</v>
      </c>
      <c r="AB11" s="8">
        <f>BV652</f>
        <v>644</v>
      </c>
      <c r="AC11" s="8">
        <f>BV795</f>
        <v>787</v>
      </c>
      <c r="AD11" s="8">
        <f>BV583</f>
        <v>575</v>
      </c>
      <c r="AE11" s="8">
        <f>BV952</f>
        <v>944</v>
      </c>
      <c r="AF11" s="8">
        <f>BV422</f>
        <v>414</v>
      </c>
      <c r="AG11" s="9">
        <f>BV21</f>
        <v>13</v>
      </c>
      <c r="AH11" s="5">
        <f t="shared" si="0"/>
        <v>16400</v>
      </c>
      <c r="AI11" s="5">
        <f t="shared" si="1"/>
        <v>11201200</v>
      </c>
      <c r="AL11" s="130" t="s">
        <v>635</v>
      </c>
      <c r="AM11" s="127" t="s">
        <v>918</v>
      </c>
      <c r="AN11" s="127" t="s">
        <v>572</v>
      </c>
      <c r="AO11" s="127" t="s">
        <v>979</v>
      </c>
      <c r="AP11" s="127" t="s">
        <v>761</v>
      </c>
      <c r="AQ11" s="127" t="s">
        <v>792</v>
      </c>
      <c r="AR11" s="128" t="s">
        <v>699</v>
      </c>
      <c r="AS11" s="127" t="s">
        <v>856</v>
      </c>
      <c r="AT11" s="127" t="s">
        <v>114</v>
      </c>
      <c r="AU11" s="128" t="s">
        <v>395</v>
      </c>
      <c r="AV11" s="127" t="s">
        <v>51</v>
      </c>
      <c r="AW11" s="127" t="s">
        <v>459</v>
      </c>
      <c r="AX11" s="127" t="s">
        <v>237</v>
      </c>
      <c r="AY11" s="127" t="s">
        <v>269</v>
      </c>
      <c r="AZ11" s="127" t="s">
        <v>174</v>
      </c>
      <c r="BA11" s="128" t="s">
        <v>332</v>
      </c>
      <c r="BB11" s="127" t="s">
        <v>894</v>
      </c>
      <c r="BC11" s="127" t="s">
        <v>612</v>
      </c>
      <c r="BD11" s="127" t="s">
        <v>955</v>
      </c>
      <c r="BE11" s="127" t="s">
        <v>548</v>
      </c>
      <c r="BF11" s="128" t="s">
        <v>1109</v>
      </c>
      <c r="BG11" s="127" t="s">
        <v>737</v>
      </c>
      <c r="BH11" s="127" t="s">
        <v>832</v>
      </c>
      <c r="BI11" s="127" t="s">
        <v>675</v>
      </c>
      <c r="BJ11" s="127" t="s">
        <v>403</v>
      </c>
      <c r="BK11" s="127" t="s">
        <v>121</v>
      </c>
      <c r="BL11" s="127" t="s">
        <v>467</v>
      </c>
      <c r="BM11" s="127" t="s">
        <v>59</v>
      </c>
      <c r="BN11" s="127" t="s">
        <v>277</v>
      </c>
      <c r="BO11" s="128" t="s">
        <v>245</v>
      </c>
      <c r="BP11" s="127" t="s">
        <v>340</v>
      </c>
      <c r="BQ11" s="129" t="s">
        <v>182</v>
      </c>
      <c r="BR11" s="45"/>
      <c r="BS11" s="42"/>
      <c r="BT11" s="50" t="s">
        <v>445</v>
      </c>
      <c r="BU11" s="51" t="s">
        <v>1014</v>
      </c>
      <c r="BV11" s="52">
        <f>K3+(2*K5)</f>
        <v>3</v>
      </c>
      <c r="BW11" s="42"/>
    </row>
    <row r="12" spans="1:75" x14ac:dyDescent="0.2">
      <c r="A12" s="1">
        <v>4</v>
      </c>
      <c r="B12" s="98">
        <f>BV610</f>
        <v>602</v>
      </c>
      <c r="C12" s="8">
        <f>BV977</f>
        <v>969</v>
      </c>
      <c r="D12" s="8">
        <f>BV515</f>
        <v>507</v>
      </c>
      <c r="E12" s="12">
        <f>BV116</f>
        <v>108</v>
      </c>
      <c r="F12" s="8">
        <f>BV336</f>
        <v>328</v>
      </c>
      <c r="G12" s="8">
        <f>BV223</f>
        <v>215</v>
      </c>
      <c r="H12" s="8">
        <f>BV749</f>
        <v>741</v>
      </c>
      <c r="I12" s="8">
        <f>BV894</f>
        <v>886</v>
      </c>
      <c r="J12" s="8">
        <f>BV1004</f>
        <v>996</v>
      </c>
      <c r="K12" s="8">
        <f>BV635</f>
        <v>627</v>
      </c>
      <c r="L12" s="8">
        <f>BV73</f>
        <v>65</v>
      </c>
      <c r="M12" s="8">
        <f>BV474</f>
        <v>466</v>
      </c>
      <c r="N12" s="8">
        <f>BV262</f>
        <v>254</v>
      </c>
      <c r="O12" s="8">
        <f>BV373</f>
        <v>365</v>
      </c>
      <c r="P12" s="8">
        <f>BV871</f>
        <v>863</v>
      </c>
      <c r="Q12" s="8">
        <f>BV728</f>
        <v>720</v>
      </c>
      <c r="R12" s="8">
        <f>BV328</f>
        <v>320</v>
      </c>
      <c r="S12" s="8">
        <f>BV183</f>
        <v>175</v>
      </c>
      <c r="T12" s="8">
        <f>BV677</f>
        <v>669</v>
      </c>
      <c r="U12" s="8">
        <f>BV790</f>
        <v>782</v>
      </c>
      <c r="V12" s="8">
        <f>BV554</f>
        <v>546</v>
      </c>
      <c r="W12" s="8">
        <f>BV953</f>
        <v>945</v>
      </c>
      <c r="X12" s="8">
        <f>BV395</f>
        <v>387</v>
      </c>
      <c r="Y12" s="8">
        <f>BV28</f>
        <v>20</v>
      </c>
      <c r="Z12" s="8">
        <f>BV142</f>
        <v>134</v>
      </c>
      <c r="AA12" s="8">
        <f>BV285</f>
        <v>277</v>
      </c>
      <c r="AB12" s="8">
        <f>BV815</f>
        <v>807</v>
      </c>
      <c r="AC12" s="8">
        <f>BV704</f>
        <v>696</v>
      </c>
      <c r="AD12" s="8">
        <f>BV932</f>
        <v>924</v>
      </c>
      <c r="AE12" s="8">
        <f>BV531</f>
        <v>523</v>
      </c>
      <c r="AF12" s="8">
        <f>BV65</f>
        <v>57</v>
      </c>
      <c r="AG12" s="9">
        <f>BV434</f>
        <v>426</v>
      </c>
      <c r="AH12" s="5">
        <f t="shared" si="0"/>
        <v>16400</v>
      </c>
      <c r="AI12" s="5">
        <f t="shared" si="1"/>
        <v>11201200</v>
      </c>
      <c r="AL12" s="126" t="s">
        <v>622</v>
      </c>
      <c r="AM12" s="128" t="s">
        <v>905</v>
      </c>
      <c r="AN12" s="127" t="s">
        <v>559</v>
      </c>
      <c r="AO12" s="127" t="s">
        <v>966</v>
      </c>
      <c r="AP12" s="127" t="s">
        <v>748</v>
      </c>
      <c r="AQ12" s="127" t="s">
        <v>779</v>
      </c>
      <c r="AR12" s="127" t="s">
        <v>686</v>
      </c>
      <c r="AS12" s="128" t="s">
        <v>843</v>
      </c>
      <c r="AT12" s="128" t="s">
        <v>111</v>
      </c>
      <c r="AU12" s="127" t="s">
        <v>392</v>
      </c>
      <c r="AV12" s="127" t="s">
        <v>48</v>
      </c>
      <c r="AW12" s="127" t="s">
        <v>456</v>
      </c>
      <c r="AX12" s="127" t="s">
        <v>234</v>
      </c>
      <c r="AY12" s="127" t="s">
        <v>266</v>
      </c>
      <c r="AZ12" s="128" t="s">
        <v>172</v>
      </c>
      <c r="BA12" s="127" t="s">
        <v>329</v>
      </c>
      <c r="BB12" s="127" t="s">
        <v>897</v>
      </c>
      <c r="BC12" s="127" t="s">
        <v>614</v>
      </c>
      <c r="BD12" s="127" t="s">
        <v>958</v>
      </c>
      <c r="BE12" s="127" t="s">
        <v>551</v>
      </c>
      <c r="BF12" s="127" t="s">
        <v>771</v>
      </c>
      <c r="BG12" s="128" t="s">
        <v>740</v>
      </c>
      <c r="BH12" s="127" t="s">
        <v>835</v>
      </c>
      <c r="BI12" s="127" t="s">
        <v>678</v>
      </c>
      <c r="BJ12" s="127" t="s">
        <v>416</v>
      </c>
      <c r="BK12" s="127" t="s">
        <v>134</v>
      </c>
      <c r="BL12" s="127" t="s">
        <v>478</v>
      </c>
      <c r="BM12" s="127" t="s">
        <v>72</v>
      </c>
      <c r="BN12" s="128" t="s">
        <v>1124</v>
      </c>
      <c r="BO12" s="127" t="s">
        <v>258</v>
      </c>
      <c r="BP12" s="127" t="s">
        <v>353</v>
      </c>
      <c r="BQ12" s="129" t="s">
        <v>195</v>
      </c>
      <c r="BR12" s="45"/>
      <c r="BS12" s="42"/>
      <c r="BT12" s="50" t="s">
        <v>384</v>
      </c>
      <c r="BU12" s="51" t="s">
        <v>1014</v>
      </c>
      <c r="BV12" s="52">
        <f>K3+(3*K5)</f>
        <v>4</v>
      </c>
      <c r="BW12" s="42"/>
    </row>
    <row r="13" spans="1:75" x14ac:dyDescent="0.2">
      <c r="A13" s="1">
        <v>5</v>
      </c>
      <c r="B13" s="7">
        <f>BV911</f>
        <v>903</v>
      </c>
      <c r="C13" s="8">
        <f>BV544</f>
        <v>536</v>
      </c>
      <c r="D13" s="8">
        <f>BV46</f>
        <v>38</v>
      </c>
      <c r="E13" s="8">
        <f>BV445</f>
        <v>437</v>
      </c>
      <c r="F13" s="12">
        <f>BV161</f>
        <v>153</v>
      </c>
      <c r="G13" s="8">
        <f>BV274</f>
        <v>266</v>
      </c>
      <c r="H13" s="8">
        <f>BV836</f>
        <v>828</v>
      </c>
      <c r="I13" s="97">
        <f>BV691</f>
        <v>683</v>
      </c>
      <c r="J13" s="8">
        <f>BV581</f>
        <v>573</v>
      </c>
      <c r="K13" s="8">
        <f>BV950</f>
        <v>942</v>
      </c>
      <c r="L13" s="8">
        <f>BV424</f>
        <v>416</v>
      </c>
      <c r="M13" s="8">
        <f>BV23</f>
        <v>15</v>
      </c>
      <c r="N13" s="8">
        <f>BV299</f>
        <v>291</v>
      </c>
      <c r="O13" s="8">
        <f>BV188</f>
        <v>180</v>
      </c>
      <c r="P13" s="8">
        <f>BV650</f>
        <v>642</v>
      </c>
      <c r="Q13" s="8">
        <f>BV793</f>
        <v>785</v>
      </c>
      <c r="R13" s="8">
        <f>BV233</f>
        <v>225</v>
      </c>
      <c r="S13" s="8">
        <f>BV378</f>
        <v>370</v>
      </c>
      <c r="T13" s="8">
        <f>BV844</f>
        <v>836</v>
      </c>
      <c r="U13" s="8">
        <f>BV731</f>
        <v>723</v>
      </c>
      <c r="V13" s="8">
        <f>BV1031</f>
        <v>1023</v>
      </c>
      <c r="W13" s="8">
        <f>BV632</f>
        <v>624</v>
      </c>
      <c r="X13" s="8">
        <f>BV102</f>
        <v>94</v>
      </c>
      <c r="Y13" s="8">
        <f>BV469</f>
        <v>461</v>
      </c>
      <c r="Z13" s="8">
        <f>BV355</f>
        <v>347</v>
      </c>
      <c r="AA13" s="8">
        <f>BV212</f>
        <v>204</v>
      </c>
      <c r="AB13" s="8">
        <f>BV770</f>
        <v>762</v>
      </c>
      <c r="AC13" s="8">
        <f>BV881</f>
        <v>873</v>
      </c>
      <c r="AD13" s="8">
        <f>BV589</f>
        <v>581</v>
      </c>
      <c r="AE13" s="8">
        <f>BV990</f>
        <v>982</v>
      </c>
      <c r="AF13" s="8">
        <f>BV496</f>
        <v>488</v>
      </c>
      <c r="AG13" s="9">
        <f>BV127</f>
        <v>119</v>
      </c>
      <c r="AH13" s="5">
        <f t="shared" si="0"/>
        <v>16400</v>
      </c>
      <c r="AI13" s="5">
        <f t="shared" si="1"/>
        <v>11201200</v>
      </c>
      <c r="AL13" s="130" t="s">
        <v>1116</v>
      </c>
      <c r="AM13" s="127" t="s">
        <v>912</v>
      </c>
      <c r="AN13" s="127" t="s">
        <v>566</v>
      </c>
      <c r="AO13" s="127" t="s">
        <v>973</v>
      </c>
      <c r="AP13" s="127" t="s">
        <v>755</v>
      </c>
      <c r="AQ13" s="127" t="s">
        <v>786</v>
      </c>
      <c r="AR13" s="127" t="s">
        <v>693</v>
      </c>
      <c r="AS13" s="127" t="s">
        <v>850</v>
      </c>
      <c r="AT13" s="127" t="s">
        <v>120</v>
      </c>
      <c r="AU13" s="128" t="s">
        <v>401</v>
      </c>
      <c r="AV13" s="127" t="s">
        <v>57</v>
      </c>
      <c r="AW13" s="127" t="s">
        <v>465</v>
      </c>
      <c r="AX13" s="127" t="s">
        <v>243</v>
      </c>
      <c r="AY13" s="127" t="s">
        <v>275</v>
      </c>
      <c r="AZ13" s="127" t="s">
        <v>180</v>
      </c>
      <c r="BA13" s="127" t="s">
        <v>338</v>
      </c>
      <c r="BB13" s="127" t="s">
        <v>888</v>
      </c>
      <c r="BC13" s="127" t="s">
        <v>606</v>
      </c>
      <c r="BD13" s="128" t="s">
        <v>951</v>
      </c>
      <c r="BE13" s="127" t="s">
        <v>542</v>
      </c>
      <c r="BF13" s="128" t="s">
        <v>763</v>
      </c>
      <c r="BG13" s="127" t="s">
        <v>731</v>
      </c>
      <c r="BH13" s="127" t="s">
        <v>826</v>
      </c>
      <c r="BI13" s="127" t="s">
        <v>669</v>
      </c>
      <c r="BJ13" s="127" t="s">
        <v>409</v>
      </c>
      <c r="BK13" s="127" t="s">
        <v>127</v>
      </c>
      <c r="BL13" s="127" t="s">
        <v>473</v>
      </c>
      <c r="BM13" s="128" t="s">
        <v>1131</v>
      </c>
      <c r="BN13" s="127" t="s">
        <v>283</v>
      </c>
      <c r="BO13" s="128" t="s">
        <v>251</v>
      </c>
      <c r="BP13" s="127" t="s">
        <v>346</v>
      </c>
      <c r="BQ13" s="129" t="s">
        <v>188</v>
      </c>
      <c r="BR13" s="45"/>
      <c r="BS13" s="42"/>
      <c r="BT13" s="50" t="s">
        <v>694</v>
      </c>
      <c r="BU13" s="51" t="s">
        <v>1014</v>
      </c>
      <c r="BV13" s="52">
        <f>K3+(4*K5)</f>
        <v>5</v>
      </c>
      <c r="BW13" s="42"/>
    </row>
    <row r="14" spans="1:75" x14ac:dyDescent="0.2">
      <c r="A14" s="1">
        <v>6</v>
      </c>
      <c r="B14" s="7">
        <f>BV556</f>
        <v>548</v>
      </c>
      <c r="C14" s="8">
        <f>BV955</f>
        <v>947</v>
      </c>
      <c r="D14" s="8">
        <f>BV393</f>
        <v>385</v>
      </c>
      <c r="E14" s="8">
        <f>BV26</f>
        <v>18</v>
      </c>
      <c r="F14" s="8">
        <f>BV326</f>
        <v>318</v>
      </c>
      <c r="G14" s="12">
        <f>BV181</f>
        <v>173</v>
      </c>
      <c r="H14" s="97">
        <f>BV679</f>
        <v>671</v>
      </c>
      <c r="I14" s="8">
        <f>BV792</f>
        <v>784</v>
      </c>
      <c r="J14" s="8">
        <f>BV930</f>
        <v>922</v>
      </c>
      <c r="K14" s="8">
        <f>BV529</f>
        <v>521</v>
      </c>
      <c r="L14" s="8">
        <f>BV67</f>
        <v>59</v>
      </c>
      <c r="M14" s="8">
        <f>BV436</f>
        <v>428</v>
      </c>
      <c r="N14" s="8">
        <f>BV144</f>
        <v>136</v>
      </c>
      <c r="O14" s="8">
        <f>BV287</f>
        <v>279</v>
      </c>
      <c r="P14" s="8">
        <f>BV813</f>
        <v>805</v>
      </c>
      <c r="Q14" s="8">
        <f>BV702</f>
        <v>694</v>
      </c>
      <c r="R14" s="8">
        <f>BV334</f>
        <v>326</v>
      </c>
      <c r="S14" s="8">
        <f>BV221</f>
        <v>213</v>
      </c>
      <c r="T14" s="8">
        <f>BV751</f>
        <v>743</v>
      </c>
      <c r="U14" s="8">
        <f>BV896</f>
        <v>888</v>
      </c>
      <c r="V14" s="8">
        <f>BV612</f>
        <v>604</v>
      </c>
      <c r="W14" s="8">
        <f>BV979</f>
        <v>971</v>
      </c>
      <c r="X14" s="8">
        <f>BV513</f>
        <v>505</v>
      </c>
      <c r="Y14" s="8">
        <f>BV114</f>
        <v>106</v>
      </c>
      <c r="Z14" s="8">
        <f>BV264</f>
        <v>256</v>
      </c>
      <c r="AA14" s="8">
        <f>BV375</f>
        <v>367</v>
      </c>
      <c r="AB14" s="8">
        <f>BV869</f>
        <v>861</v>
      </c>
      <c r="AC14" s="8">
        <f>BV726</f>
        <v>718</v>
      </c>
      <c r="AD14" s="8">
        <f>BV1002</f>
        <v>994</v>
      </c>
      <c r="AE14" s="8">
        <f>BV633</f>
        <v>625</v>
      </c>
      <c r="AF14" s="8">
        <f>BV75</f>
        <v>67</v>
      </c>
      <c r="AG14" s="9">
        <f>BV476</f>
        <v>468</v>
      </c>
      <c r="AH14" s="5">
        <f t="shared" si="0"/>
        <v>16400</v>
      </c>
      <c r="AI14" s="5">
        <f t="shared" si="1"/>
        <v>11201200</v>
      </c>
      <c r="AL14" s="126" t="s">
        <v>628</v>
      </c>
      <c r="AM14" s="128" t="s">
        <v>911</v>
      </c>
      <c r="AN14" s="127" t="s">
        <v>565</v>
      </c>
      <c r="AO14" s="127" t="s">
        <v>972</v>
      </c>
      <c r="AP14" s="127" t="s">
        <v>754</v>
      </c>
      <c r="AQ14" s="127" t="s">
        <v>785</v>
      </c>
      <c r="AR14" s="127" t="s">
        <v>692</v>
      </c>
      <c r="AS14" s="127" t="s">
        <v>849</v>
      </c>
      <c r="AT14" s="128" t="s">
        <v>1142</v>
      </c>
      <c r="AU14" s="127" t="s">
        <v>386</v>
      </c>
      <c r="AV14" s="127" t="s">
        <v>42</v>
      </c>
      <c r="AW14" s="127" t="s">
        <v>450</v>
      </c>
      <c r="AX14" s="127" t="s">
        <v>228</v>
      </c>
      <c r="AY14" s="127" t="s">
        <v>260</v>
      </c>
      <c r="AZ14" s="127" t="s">
        <v>166</v>
      </c>
      <c r="BA14" s="127" t="s">
        <v>323</v>
      </c>
      <c r="BB14" s="127" t="s">
        <v>903</v>
      </c>
      <c r="BC14" s="127" t="s">
        <v>620</v>
      </c>
      <c r="BD14" s="127" t="s">
        <v>964</v>
      </c>
      <c r="BE14" s="128" t="s">
        <v>557</v>
      </c>
      <c r="BF14" s="127" t="s">
        <v>777</v>
      </c>
      <c r="BG14" s="128" t="s">
        <v>746</v>
      </c>
      <c r="BH14" s="127" t="s">
        <v>841</v>
      </c>
      <c r="BI14" s="127" t="s">
        <v>684</v>
      </c>
      <c r="BJ14" s="127" t="s">
        <v>410</v>
      </c>
      <c r="BK14" s="127" t="s">
        <v>128</v>
      </c>
      <c r="BL14" s="128" t="s">
        <v>474</v>
      </c>
      <c r="BM14" s="127" t="s">
        <v>66</v>
      </c>
      <c r="BN14" s="128" t="s">
        <v>284</v>
      </c>
      <c r="BO14" s="127" t="s">
        <v>252</v>
      </c>
      <c r="BP14" s="127" t="s">
        <v>347</v>
      </c>
      <c r="BQ14" s="129" t="s">
        <v>189</v>
      </c>
      <c r="BR14" s="45"/>
      <c r="BS14" s="42"/>
      <c r="BT14" s="50" t="s">
        <v>633</v>
      </c>
      <c r="BU14" s="51" t="s">
        <v>1014</v>
      </c>
      <c r="BV14" s="52">
        <f>K3+(5*K5)</f>
        <v>6</v>
      </c>
      <c r="BW14" s="42"/>
    </row>
    <row r="15" spans="1:75" x14ac:dyDescent="0.2">
      <c r="A15" s="1">
        <v>7</v>
      </c>
      <c r="B15" s="7">
        <f>BV136</f>
        <v>128</v>
      </c>
      <c r="C15" s="8">
        <f>BV503</f>
        <v>495</v>
      </c>
      <c r="D15" s="8">
        <f>BV997</f>
        <v>989</v>
      </c>
      <c r="E15" s="8">
        <f>BV598</f>
        <v>590</v>
      </c>
      <c r="F15" s="8">
        <f>BV874</f>
        <v>866</v>
      </c>
      <c r="G15" s="97">
        <f>BV761</f>
        <v>753</v>
      </c>
      <c r="H15" s="12">
        <f>BV203</f>
        <v>195</v>
      </c>
      <c r="I15" s="8">
        <f>BV348</f>
        <v>340</v>
      </c>
      <c r="J15" s="8">
        <f>BV462</f>
        <v>454</v>
      </c>
      <c r="K15" s="8">
        <f>BV93</f>
        <v>85</v>
      </c>
      <c r="L15" s="8">
        <f>BV623</f>
        <v>615</v>
      </c>
      <c r="M15" s="8">
        <f>BV1024</f>
        <v>1016</v>
      </c>
      <c r="N15" s="8">
        <f>BV740</f>
        <v>732</v>
      </c>
      <c r="O15" s="8">
        <f>BV851</f>
        <v>843</v>
      </c>
      <c r="P15" s="8">
        <f>BV385</f>
        <v>377</v>
      </c>
      <c r="Q15" s="8">
        <f>BV242</f>
        <v>234</v>
      </c>
      <c r="R15" s="8">
        <f>BV802</f>
        <v>794</v>
      </c>
      <c r="S15" s="8">
        <f>BV657</f>
        <v>649</v>
      </c>
      <c r="T15" s="8">
        <f>BV195</f>
        <v>187</v>
      </c>
      <c r="U15" s="8">
        <f>BV308</f>
        <v>300</v>
      </c>
      <c r="V15" s="8">
        <f>BV16</f>
        <v>8</v>
      </c>
      <c r="W15" s="8">
        <f>BV415</f>
        <v>407</v>
      </c>
      <c r="X15" s="8">
        <f>BV941</f>
        <v>933</v>
      </c>
      <c r="Y15" s="8">
        <f>BV574</f>
        <v>566</v>
      </c>
      <c r="Z15" s="8">
        <f>BV684</f>
        <v>676</v>
      </c>
      <c r="AA15" s="8">
        <f>BV827</f>
        <v>819</v>
      </c>
      <c r="AB15" s="8">
        <f>BV265</f>
        <v>257</v>
      </c>
      <c r="AC15" s="8">
        <f>BV154</f>
        <v>146</v>
      </c>
      <c r="AD15" s="8">
        <f>BV454</f>
        <v>446</v>
      </c>
      <c r="AE15" s="8">
        <f>BV53</f>
        <v>45</v>
      </c>
      <c r="AF15" s="8">
        <f>BV551</f>
        <v>543</v>
      </c>
      <c r="AG15" s="9">
        <f>BV920</f>
        <v>912</v>
      </c>
      <c r="AH15" s="5">
        <f t="shared" si="0"/>
        <v>16400</v>
      </c>
      <c r="AI15" s="5">
        <f t="shared" si="1"/>
        <v>11201200</v>
      </c>
      <c r="AJ15" s="2">
        <f t="shared" si="2"/>
        <v>8606720000</v>
      </c>
      <c r="AL15" s="126" t="s">
        <v>631</v>
      </c>
      <c r="AM15" s="127" t="s">
        <v>914</v>
      </c>
      <c r="AN15" s="128" t="s">
        <v>568</v>
      </c>
      <c r="AO15" s="127" t="s">
        <v>975</v>
      </c>
      <c r="AP15" s="128" t="s">
        <v>757</v>
      </c>
      <c r="AQ15" s="127" t="s">
        <v>788</v>
      </c>
      <c r="AR15" s="127" t="s">
        <v>695</v>
      </c>
      <c r="AS15" s="127" t="s">
        <v>852</v>
      </c>
      <c r="AT15" s="127" t="s">
        <v>118</v>
      </c>
      <c r="AU15" s="127" t="s">
        <v>399</v>
      </c>
      <c r="AV15" s="127" t="s">
        <v>55</v>
      </c>
      <c r="AW15" s="128" t="s">
        <v>463</v>
      </c>
      <c r="AX15" s="127" t="s">
        <v>241</v>
      </c>
      <c r="AY15" s="128" t="s">
        <v>273</v>
      </c>
      <c r="AZ15" s="127" t="s">
        <v>178</v>
      </c>
      <c r="BA15" s="127" t="s">
        <v>492</v>
      </c>
      <c r="BB15" s="127" t="s">
        <v>890</v>
      </c>
      <c r="BC15" s="127" t="s">
        <v>608</v>
      </c>
      <c r="BD15" s="127" t="s">
        <v>953</v>
      </c>
      <c r="BE15" s="127" t="s">
        <v>544</v>
      </c>
      <c r="BF15" s="127" t="s">
        <v>765</v>
      </c>
      <c r="BG15" s="127" t="s">
        <v>733</v>
      </c>
      <c r="BH15" s="128" t="s">
        <v>828</v>
      </c>
      <c r="BI15" s="127" t="s">
        <v>671</v>
      </c>
      <c r="BJ15" s="127" t="s">
        <v>407</v>
      </c>
      <c r="BK15" s="127" t="s">
        <v>125</v>
      </c>
      <c r="BL15" s="127" t="s">
        <v>471</v>
      </c>
      <c r="BM15" s="127" t="s">
        <v>63</v>
      </c>
      <c r="BN15" s="127" t="s">
        <v>281</v>
      </c>
      <c r="BO15" s="127" t="s">
        <v>249</v>
      </c>
      <c r="BP15" s="127" t="s">
        <v>344</v>
      </c>
      <c r="BQ15" s="131" t="s">
        <v>1137</v>
      </c>
      <c r="BR15" s="45"/>
      <c r="BS15" s="42"/>
      <c r="BT15" s="50" t="s">
        <v>956</v>
      </c>
      <c r="BU15" s="51" t="s">
        <v>1014</v>
      </c>
      <c r="BV15" s="52">
        <f>K3+(6*K5)</f>
        <v>7</v>
      </c>
      <c r="BW15" s="42"/>
    </row>
    <row r="16" spans="1:75" x14ac:dyDescent="0.2">
      <c r="A16" s="1">
        <v>8</v>
      </c>
      <c r="B16" s="7">
        <f>BV483</f>
        <v>475</v>
      </c>
      <c r="C16" s="8">
        <f>BV84</f>
        <v>76</v>
      </c>
      <c r="D16" s="8">
        <f>BV642</f>
        <v>634</v>
      </c>
      <c r="E16" s="8">
        <f>BV1009</f>
        <v>1001</v>
      </c>
      <c r="F16" s="97">
        <f>BV717</f>
        <v>709</v>
      </c>
      <c r="G16" s="8">
        <f>BV862</f>
        <v>854</v>
      </c>
      <c r="H16" s="8">
        <f>BV368</f>
        <v>360</v>
      </c>
      <c r="I16" s="12">
        <f>BV255</f>
        <v>247</v>
      </c>
      <c r="J16" s="8">
        <f>BV105</f>
        <v>97</v>
      </c>
      <c r="K16" s="8">
        <f>BV506</f>
        <v>498</v>
      </c>
      <c r="L16" s="8">
        <f>BV972</f>
        <v>964</v>
      </c>
      <c r="M16" s="8">
        <f>BV603</f>
        <v>595</v>
      </c>
      <c r="N16" s="8">
        <f>BV903</f>
        <v>895</v>
      </c>
      <c r="O16" s="8">
        <f>BV760</f>
        <v>752</v>
      </c>
      <c r="P16" s="8">
        <f>BV230</f>
        <v>222</v>
      </c>
      <c r="Q16" s="8">
        <f>BV341</f>
        <v>333</v>
      </c>
      <c r="R16" s="8">
        <f>BV709</f>
        <v>701</v>
      </c>
      <c r="S16" s="8">
        <f>BV822</f>
        <v>814</v>
      </c>
      <c r="T16" s="8">
        <f>BV296</f>
        <v>288</v>
      </c>
      <c r="U16" s="8">
        <f>BV151</f>
        <v>143</v>
      </c>
      <c r="V16" s="8">
        <f>BV427</f>
        <v>419</v>
      </c>
      <c r="W16" s="8">
        <f>BV60</f>
        <v>52</v>
      </c>
      <c r="X16" s="8">
        <f>BV522</f>
        <v>514</v>
      </c>
      <c r="Y16" s="8">
        <f>BV921</f>
        <v>913</v>
      </c>
      <c r="Z16" s="8">
        <f>BV783</f>
        <v>775</v>
      </c>
      <c r="AA16" s="8">
        <f>BV672</f>
        <v>664</v>
      </c>
      <c r="AB16" s="8">
        <f>BV174</f>
        <v>166</v>
      </c>
      <c r="AC16" s="8">
        <f>BV317</f>
        <v>309</v>
      </c>
      <c r="AD16" s="8">
        <f>BV33</f>
        <v>25</v>
      </c>
      <c r="AE16" s="8">
        <f>BV402</f>
        <v>394</v>
      </c>
      <c r="AF16" s="8">
        <f>BV964</f>
        <v>956</v>
      </c>
      <c r="AG16" s="9">
        <f>BV563</f>
        <v>555</v>
      </c>
      <c r="AH16" s="5">
        <f t="shared" si="0"/>
        <v>16400</v>
      </c>
      <c r="AI16" s="5">
        <f t="shared" si="1"/>
        <v>11201200</v>
      </c>
      <c r="AJ16" s="2">
        <f t="shared" si="2"/>
        <v>8606720000</v>
      </c>
      <c r="AL16" s="126" t="s">
        <v>626</v>
      </c>
      <c r="AM16" s="127" t="s">
        <v>909</v>
      </c>
      <c r="AN16" s="127" t="s">
        <v>563</v>
      </c>
      <c r="AO16" s="128" t="s">
        <v>970</v>
      </c>
      <c r="AP16" s="127" t="s">
        <v>752</v>
      </c>
      <c r="AQ16" s="128" t="s">
        <v>783</v>
      </c>
      <c r="AR16" s="127" t="s">
        <v>690</v>
      </c>
      <c r="AS16" s="127" t="s">
        <v>847</v>
      </c>
      <c r="AT16" s="127" t="s">
        <v>431</v>
      </c>
      <c r="AU16" s="127" t="s">
        <v>388</v>
      </c>
      <c r="AV16" s="128" t="s">
        <v>44</v>
      </c>
      <c r="AW16" s="127" t="s">
        <v>452</v>
      </c>
      <c r="AX16" s="128" t="s">
        <v>230</v>
      </c>
      <c r="AY16" s="127" t="s">
        <v>262</v>
      </c>
      <c r="AZ16" s="127" t="s">
        <v>168</v>
      </c>
      <c r="BA16" s="127" t="s">
        <v>325</v>
      </c>
      <c r="BB16" s="127" t="s">
        <v>901</v>
      </c>
      <c r="BC16" s="127" t="s">
        <v>618</v>
      </c>
      <c r="BD16" s="127" t="s">
        <v>962</v>
      </c>
      <c r="BE16" s="127" t="s">
        <v>555</v>
      </c>
      <c r="BF16" s="127" t="s">
        <v>775</v>
      </c>
      <c r="BG16" s="127" t="s">
        <v>744</v>
      </c>
      <c r="BH16" s="127" t="s">
        <v>839</v>
      </c>
      <c r="BI16" s="128" t="s">
        <v>1123</v>
      </c>
      <c r="BJ16" s="127" t="s">
        <v>412</v>
      </c>
      <c r="BK16" s="127" t="s">
        <v>130</v>
      </c>
      <c r="BL16" s="127" t="s">
        <v>475</v>
      </c>
      <c r="BM16" s="127" t="s">
        <v>68</v>
      </c>
      <c r="BN16" s="127" t="s">
        <v>286</v>
      </c>
      <c r="BO16" s="127" t="s">
        <v>254</v>
      </c>
      <c r="BP16" s="128" t="s">
        <v>349</v>
      </c>
      <c r="BQ16" s="129" t="s">
        <v>191</v>
      </c>
      <c r="BR16" s="45"/>
      <c r="BS16" s="42"/>
      <c r="BT16" s="50" t="s">
        <v>765</v>
      </c>
      <c r="BU16" s="51" t="s">
        <v>1014</v>
      </c>
      <c r="BV16" s="52">
        <f>K3+(7*K5)</f>
        <v>8</v>
      </c>
      <c r="BW16" s="42"/>
    </row>
    <row r="17" spans="1:75" x14ac:dyDescent="0.2">
      <c r="A17" s="1">
        <v>9</v>
      </c>
      <c r="B17" s="7">
        <f>BV185</f>
        <v>177</v>
      </c>
      <c r="C17" s="8">
        <f>BV298</f>
        <v>290</v>
      </c>
      <c r="D17" s="8">
        <f>BV796</f>
        <v>788</v>
      </c>
      <c r="E17" s="8">
        <f>BV651</f>
        <v>643</v>
      </c>
      <c r="F17" s="8">
        <f>BV951</f>
        <v>943</v>
      </c>
      <c r="G17" s="8">
        <f>BV584</f>
        <v>576</v>
      </c>
      <c r="H17" s="8">
        <f>BV22</f>
        <v>14</v>
      </c>
      <c r="I17" s="8">
        <f>BV421</f>
        <v>413</v>
      </c>
      <c r="J17" s="12">
        <f>BV275</f>
        <v>267</v>
      </c>
      <c r="K17" s="8">
        <f>BV164</f>
        <v>156</v>
      </c>
      <c r="L17" s="8">
        <f>BV690</f>
        <v>682</v>
      </c>
      <c r="M17" s="97">
        <f>BV833</f>
        <v>825</v>
      </c>
      <c r="N17" s="8">
        <f>BV541</f>
        <v>533</v>
      </c>
      <c r="O17" s="8">
        <f>BV910</f>
        <v>902</v>
      </c>
      <c r="P17" s="8">
        <f>BV448</f>
        <v>440</v>
      </c>
      <c r="Q17" s="8">
        <f>BV47</f>
        <v>39</v>
      </c>
      <c r="R17" s="8">
        <f>BV991</f>
        <v>983</v>
      </c>
      <c r="S17" s="8">
        <f>BV592</f>
        <v>584</v>
      </c>
      <c r="T17" s="8">
        <f>BV126</f>
        <v>118</v>
      </c>
      <c r="U17" s="8">
        <f>BV493</f>
        <v>485</v>
      </c>
      <c r="V17" s="8">
        <f>BV209</f>
        <v>201</v>
      </c>
      <c r="W17" s="8">
        <f>BV354</f>
        <v>346</v>
      </c>
      <c r="X17" s="8">
        <f>BV884</f>
        <v>876</v>
      </c>
      <c r="Y17" s="8">
        <f>BV771</f>
        <v>763</v>
      </c>
      <c r="Z17" s="8">
        <f>BV629</f>
        <v>621</v>
      </c>
      <c r="AA17" s="8">
        <f>BV1030</f>
        <v>1022</v>
      </c>
      <c r="AB17" s="8">
        <f>BV472</f>
        <v>464</v>
      </c>
      <c r="AC17" s="8">
        <f>BV103</f>
        <v>95</v>
      </c>
      <c r="AD17" s="8">
        <f>BV379</f>
        <v>371</v>
      </c>
      <c r="AE17" s="8">
        <f>BV236</f>
        <v>228</v>
      </c>
      <c r="AF17" s="8">
        <f>BV730</f>
        <v>722</v>
      </c>
      <c r="AG17" s="9">
        <f>BV841</f>
        <v>833</v>
      </c>
      <c r="AH17" s="5">
        <f t="shared" si="0"/>
        <v>16400</v>
      </c>
      <c r="AI17" s="5">
        <f t="shared" si="1"/>
        <v>11201200</v>
      </c>
      <c r="AL17" s="126" t="s">
        <v>185</v>
      </c>
      <c r="AM17" s="127" t="s">
        <v>343</v>
      </c>
      <c r="AN17" s="127" t="s">
        <v>248</v>
      </c>
      <c r="AO17" s="127" t="s">
        <v>280</v>
      </c>
      <c r="AP17" s="128" t="s">
        <v>62</v>
      </c>
      <c r="AQ17" s="127" t="s">
        <v>470</v>
      </c>
      <c r="AR17" s="127" t="s">
        <v>124</v>
      </c>
      <c r="AS17" s="127" t="s">
        <v>406</v>
      </c>
      <c r="AT17" s="127" t="s">
        <v>672</v>
      </c>
      <c r="AU17" s="127" t="s">
        <v>829</v>
      </c>
      <c r="AV17" s="127" t="s">
        <v>734</v>
      </c>
      <c r="AW17" s="127" t="s">
        <v>766</v>
      </c>
      <c r="AX17" s="127" t="s">
        <v>545</v>
      </c>
      <c r="AY17" s="128" t="s">
        <v>1110</v>
      </c>
      <c r="AZ17" s="127" t="s">
        <v>609</v>
      </c>
      <c r="BA17" s="127" t="s">
        <v>891</v>
      </c>
      <c r="BB17" s="128" t="s">
        <v>335</v>
      </c>
      <c r="BC17" s="127" t="s">
        <v>177</v>
      </c>
      <c r="BD17" s="127" t="s">
        <v>272</v>
      </c>
      <c r="BE17" s="127" t="s">
        <v>240</v>
      </c>
      <c r="BF17" s="127" t="s">
        <v>462</v>
      </c>
      <c r="BG17" s="127" t="s">
        <v>54</v>
      </c>
      <c r="BH17" s="128" t="s">
        <v>398</v>
      </c>
      <c r="BI17" s="127" t="s">
        <v>117</v>
      </c>
      <c r="BJ17" s="127" t="s">
        <v>853</v>
      </c>
      <c r="BK17" s="128" t="s">
        <v>696</v>
      </c>
      <c r="BL17" s="127" t="s">
        <v>789</v>
      </c>
      <c r="BM17" s="127" t="s">
        <v>758</v>
      </c>
      <c r="BN17" s="127" t="s">
        <v>976</v>
      </c>
      <c r="BO17" s="127" t="s">
        <v>569</v>
      </c>
      <c r="BP17" s="127" t="s">
        <v>915</v>
      </c>
      <c r="BQ17" s="131" t="s">
        <v>632</v>
      </c>
      <c r="BR17" s="45"/>
      <c r="BS17" s="42"/>
      <c r="BT17" s="50" t="s">
        <v>713</v>
      </c>
      <c r="BU17" s="51" t="s">
        <v>1014</v>
      </c>
      <c r="BV17" s="52">
        <f>K3+(8*K5)</f>
        <v>9</v>
      </c>
      <c r="BW17" s="42"/>
    </row>
    <row r="18" spans="1:75" x14ac:dyDescent="0.2">
      <c r="A18" s="1">
        <v>10</v>
      </c>
      <c r="B18" s="7">
        <f>BV286</f>
        <v>278</v>
      </c>
      <c r="C18" s="8">
        <f>BV141</f>
        <v>133</v>
      </c>
      <c r="D18" s="8">
        <f>BV703</f>
        <v>695</v>
      </c>
      <c r="E18" s="8">
        <f>BV816</f>
        <v>808</v>
      </c>
      <c r="F18" s="8">
        <f>BV532</f>
        <v>524</v>
      </c>
      <c r="G18" s="8">
        <f>BV931</f>
        <v>923</v>
      </c>
      <c r="H18" s="8">
        <f>BV433</f>
        <v>425</v>
      </c>
      <c r="I18" s="8">
        <f>BV66</f>
        <v>58</v>
      </c>
      <c r="J18" s="8">
        <f>BV184</f>
        <v>176</v>
      </c>
      <c r="K18" s="12">
        <f>BV327</f>
        <v>319</v>
      </c>
      <c r="L18" s="97">
        <f>BV789</f>
        <v>781</v>
      </c>
      <c r="M18" s="8">
        <f>BV678</f>
        <v>670</v>
      </c>
      <c r="N18" s="8">
        <f>BV954</f>
        <v>946</v>
      </c>
      <c r="O18" s="8">
        <f>BV553</f>
        <v>545</v>
      </c>
      <c r="P18" s="8">
        <f>BV27</f>
        <v>19</v>
      </c>
      <c r="Q18" s="8">
        <f>BV396</f>
        <v>388</v>
      </c>
      <c r="R18" s="8">
        <f>BV636</f>
        <v>628</v>
      </c>
      <c r="S18" s="8">
        <f>BV1003</f>
        <v>995</v>
      </c>
      <c r="T18" s="8">
        <f>BV473</f>
        <v>465</v>
      </c>
      <c r="U18" s="8">
        <f>BV74</f>
        <v>66</v>
      </c>
      <c r="V18" s="8">
        <f>BV374</f>
        <v>366</v>
      </c>
      <c r="W18" s="8">
        <f>BV261</f>
        <v>253</v>
      </c>
      <c r="X18" s="8">
        <f>BV727</f>
        <v>719</v>
      </c>
      <c r="Y18" s="8">
        <f>BV872</f>
        <v>864</v>
      </c>
      <c r="Z18" s="8">
        <f>BV978</f>
        <v>970</v>
      </c>
      <c r="AA18" s="8">
        <f>BV609</f>
        <v>601</v>
      </c>
      <c r="AB18" s="8">
        <f>BV115</f>
        <v>107</v>
      </c>
      <c r="AC18" s="8">
        <f>BV516</f>
        <v>508</v>
      </c>
      <c r="AD18" s="8">
        <f>BV224</f>
        <v>216</v>
      </c>
      <c r="AE18" s="8">
        <f>BV335</f>
        <v>327</v>
      </c>
      <c r="AF18" s="8">
        <f>BV893</f>
        <v>885</v>
      </c>
      <c r="AG18" s="9">
        <f>BV750</f>
        <v>742</v>
      </c>
      <c r="AH18" s="5">
        <f t="shared" si="0"/>
        <v>16400</v>
      </c>
      <c r="AI18" s="5">
        <f t="shared" si="1"/>
        <v>11201200</v>
      </c>
      <c r="AL18" s="126" t="s">
        <v>192</v>
      </c>
      <c r="AM18" s="127" t="s">
        <v>350</v>
      </c>
      <c r="AN18" s="127" t="s">
        <v>255</v>
      </c>
      <c r="AO18" s="127" t="s">
        <v>287</v>
      </c>
      <c r="AP18" s="127" t="s">
        <v>69</v>
      </c>
      <c r="AQ18" s="128" t="s">
        <v>1119</v>
      </c>
      <c r="AR18" s="127" t="s">
        <v>131</v>
      </c>
      <c r="AS18" s="127" t="s">
        <v>413</v>
      </c>
      <c r="AT18" s="127" t="s">
        <v>681</v>
      </c>
      <c r="AU18" s="127" t="s">
        <v>838</v>
      </c>
      <c r="AV18" s="127" t="s">
        <v>743</v>
      </c>
      <c r="AW18" s="127" t="s">
        <v>774</v>
      </c>
      <c r="AX18" s="128" t="s">
        <v>554</v>
      </c>
      <c r="AY18" s="127" t="s">
        <v>961</v>
      </c>
      <c r="AZ18" s="127" t="s">
        <v>617</v>
      </c>
      <c r="BA18" s="127" t="s">
        <v>900</v>
      </c>
      <c r="BB18" s="127" t="s">
        <v>326</v>
      </c>
      <c r="BC18" s="128" t="s">
        <v>169</v>
      </c>
      <c r="BD18" s="127" t="s">
        <v>263</v>
      </c>
      <c r="BE18" s="127" t="s">
        <v>231</v>
      </c>
      <c r="BF18" s="127" t="s">
        <v>453</v>
      </c>
      <c r="BG18" s="127" t="s">
        <v>45</v>
      </c>
      <c r="BH18" s="127" t="s">
        <v>389</v>
      </c>
      <c r="BI18" s="128" t="s">
        <v>108</v>
      </c>
      <c r="BJ18" s="128" t="s">
        <v>846</v>
      </c>
      <c r="BK18" s="127" t="s">
        <v>689</v>
      </c>
      <c r="BL18" s="127" t="s">
        <v>782</v>
      </c>
      <c r="BM18" s="127" t="s">
        <v>310</v>
      </c>
      <c r="BN18" s="127" t="s">
        <v>969</v>
      </c>
      <c r="BO18" s="127" t="s">
        <v>562</v>
      </c>
      <c r="BP18" s="128" t="s">
        <v>908</v>
      </c>
      <c r="BQ18" s="129" t="s">
        <v>625</v>
      </c>
      <c r="BR18" s="45"/>
      <c r="BS18" s="42"/>
      <c r="BT18" s="50" t="s">
        <v>520</v>
      </c>
      <c r="BU18" s="51" t="s">
        <v>1014</v>
      </c>
      <c r="BV18" s="52">
        <f>K3+(9*K5)</f>
        <v>10</v>
      </c>
      <c r="BW18" s="42"/>
    </row>
    <row r="19" spans="1:75" x14ac:dyDescent="0.2">
      <c r="A19" s="1">
        <v>11</v>
      </c>
      <c r="B19" s="7">
        <f>BV850</f>
        <v>842</v>
      </c>
      <c r="C19" s="8">
        <f>BV737</f>
        <v>729</v>
      </c>
      <c r="D19" s="8">
        <f>BV243</f>
        <v>235</v>
      </c>
      <c r="E19" s="8">
        <f>BV388</f>
        <v>380</v>
      </c>
      <c r="F19" s="8">
        <f>BV96</f>
        <v>88</v>
      </c>
      <c r="G19" s="8">
        <f>BV463</f>
        <v>455</v>
      </c>
      <c r="H19" s="8">
        <f>BV1021</f>
        <v>1013</v>
      </c>
      <c r="I19" s="8">
        <f>BV622</f>
        <v>614</v>
      </c>
      <c r="J19" s="8">
        <f>BV764</f>
        <v>756</v>
      </c>
      <c r="K19" s="97">
        <f>BV875</f>
        <v>867</v>
      </c>
      <c r="L19" s="12">
        <f>BV345</f>
        <v>337</v>
      </c>
      <c r="M19" s="8">
        <f>BV202</f>
        <v>194</v>
      </c>
      <c r="N19" s="8">
        <f>BV502</f>
        <v>494</v>
      </c>
      <c r="O19" s="8">
        <f>BV133</f>
        <v>125</v>
      </c>
      <c r="P19" s="8">
        <f>BV599</f>
        <v>591</v>
      </c>
      <c r="Q19" s="8">
        <f>BV1000</f>
        <v>992</v>
      </c>
      <c r="R19" s="8">
        <f>BV56</f>
        <v>48</v>
      </c>
      <c r="S19" s="8">
        <f>BV455</f>
        <v>447</v>
      </c>
      <c r="T19" s="8">
        <f>BV917</f>
        <v>909</v>
      </c>
      <c r="U19" s="8">
        <f>BV550</f>
        <v>542</v>
      </c>
      <c r="V19" s="8">
        <f>BV826</f>
        <v>818</v>
      </c>
      <c r="W19" s="8">
        <f>BV681</f>
        <v>673</v>
      </c>
      <c r="X19" s="8">
        <f>BV155</f>
        <v>147</v>
      </c>
      <c r="Y19" s="8">
        <f>BV268</f>
        <v>260</v>
      </c>
      <c r="Z19" s="8">
        <f>BV414</f>
        <v>406</v>
      </c>
      <c r="AA19" s="8">
        <f>BV13</f>
        <v>5</v>
      </c>
      <c r="AB19" s="8">
        <f>BV575</f>
        <v>567</v>
      </c>
      <c r="AC19" s="8">
        <f>BV944</f>
        <v>936</v>
      </c>
      <c r="AD19" s="8">
        <f>BV660</f>
        <v>652</v>
      </c>
      <c r="AE19" s="8">
        <f>BV803</f>
        <v>795</v>
      </c>
      <c r="AF19" s="8">
        <f>BV305</f>
        <v>297</v>
      </c>
      <c r="AG19" s="9">
        <f>BV194</f>
        <v>186</v>
      </c>
      <c r="AH19" s="5">
        <f t="shared" si="0"/>
        <v>16400</v>
      </c>
      <c r="AI19" s="5">
        <f t="shared" si="1"/>
        <v>11201200</v>
      </c>
      <c r="AJ19" s="2">
        <f t="shared" si="2"/>
        <v>8606720000</v>
      </c>
      <c r="AL19" s="130" t="s">
        <v>187</v>
      </c>
      <c r="AM19" s="127" t="s">
        <v>345</v>
      </c>
      <c r="AN19" s="127" t="s">
        <v>250</v>
      </c>
      <c r="AO19" s="127" t="s">
        <v>282</v>
      </c>
      <c r="AP19" s="127" t="s">
        <v>64</v>
      </c>
      <c r="AQ19" s="127" t="s">
        <v>472</v>
      </c>
      <c r="AR19" s="128" t="s">
        <v>126</v>
      </c>
      <c r="AS19" s="127" t="s">
        <v>408</v>
      </c>
      <c r="AT19" s="127" t="s">
        <v>670</v>
      </c>
      <c r="AU19" s="128" t="s">
        <v>827</v>
      </c>
      <c r="AV19" s="127" t="s">
        <v>732</v>
      </c>
      <c r="AW19" s="127" t="s">
        <v>764</v>
      </c>
      <c r="AX19" s="127" t="s">
        <v>543</v>
      </c>
      <c r="AY19" s="127" t="s">
        <v>952</v>
      </c>
      <c r="AZ19" s="127" t="s">
        <v>607</v>
      </c>
      <c r="BA19" s="128" t="s">
        <v>889</v>
      </c>
      <c r="BB19" s="127" t="s">
        <v>337</v>
      </c>
      <c r="BC19" s="127" t="s">
        <v>179</v>
      </c>
      <c r="BD19" s="128" t="s">
        <v>1121</v>
      </c>
      <c r="BE19" s="127" t="s">
        <v>242</v>
      </c>
      <c r="BF19" s="127" t="s">
        <v>464</v>
      </c>
      <c r="BG19" s="127" t="s">
        <v>56</v>
      </c>
      <c r="BH19" s="127" t="s">
        <v>400</v>
      </c>
      <c r="BI19" s="127" t="s">
        <v>119</v>
      </c>
      <c r="BJ19" s="127" t="s">
        <v>851</v>
      </c>
      <c r="BK19" s="127" t="s">
        <v>694</v>
      </c>
      <c r="BL19" s="127" t="s">
        <v>787</v>
      </c>
      <c r="BM19" s="128" t="s">
        <v>756</v>
      </c>
      <c r="BN19" s="127" t="s">
        <v>974</v>
      </c>
      <c r="BO19" s="127" t="s">
        <v>567</v>
      </c>
      <c r="BP19" s="127" t="s">
        <v>913</v>
      </c>
      <c r="BQ19" s="129" t="s">
        <v>630</v>
      </c>
      <c r="BR19" s="45"/>
      <c r="BS19" s="42"/>
      <c r="BT19" s="50" t="s">
        <v>938</v>
      </c>
      <c r="BU19" s="51" t="s">
        <v>1014</v>
      </c>
      <c r="BV19" s="52">
        <f>K3+(10*K5)</f>
        <v>11</v>
      </c>
      <c r="BW19" s="42"/>
    </row>
    <row r="20" spans="1:75" x14ac:dyDescent="0.2">
      <c r="A20" s="1">
        <v>12</v>
      </c>
      <c r="B20" s="7">
        <f>BV757</f>
        <v>749</v>
      </c>
      <c r="C20" s="8">
        <f>BV902</f>
        <v>894</v>
      </c>
      <c r="D20" s="8">
        <f>BV344</f>
        <v>336</v>
      </c>
      <c r="E20" s="8">
        <f>BV231</f>
        <v>223</v>
      </c>
      <c r="F20" s="8">
        <f>BV507</f>
        <v>499</v>
      </c>
      <c r="G20" s="8">
        <f>BV108</f>
        <v>100</v>
      </c>
      <c r="H20" s="8">
        <f>BV602</f>
        <v>594</v>
      </c>
      <c r="I20" s="8">
        <f>BV969</f>
        <v>961</v>
      </c>
      <c r="J20" s="97">
        <f>BV863</f>
        <v>855</v>
      </c>
      <c r="K20" s="8">
        <f>BV720</f>
        <v>712</v>
      </c>
      <c r="L20" s="8">
        <f>BV254</f>
        <v>246</v>
      </c>
      <c r="M20" s="12">
        <f>BV365</f>
        <v>357</v>
      </c>
      <c r="N20" s="8">
        <f>BV81</f>
        <v>73</v>
      </c>
      <c r="O20" s="8">
        <f>BV482</f>
        <v>474</v>
      </c>
      <c r="P20" s="8">
        <f>BV1012</f>
        <v>1004</v>
      </c>
      <c r="Q20" s="8">
        <f>BV643</f>
        <v>635</v>
      </c>
      <c r="R20" s="8">
        <f>BV403</f>
        <v>395</v>
      </c>
      <c r="S20" s="8">
        <f>BV36</f>
        <v>28</v>
      </c>
      <c r="T20" s="8">
        <f>BV562</f>
        <v>554</v>
      </c>
      <c r="U20" s="8">
        <f>BV961</f>
        <v>953</v>
      </c>
      <c r="V20" s="8">
        <f>BV669</f>
        <v>661</v>
      </c>
      <c r="W20" s="8">
        <f>BV782</f>
        <v>774</v>
      </c>
      <c r="X20" s="8">
        <f>BV320</f>
        <v>312</v>
      </c>
      <c r="Y20" s="8">
        <f>BV175</f>
        <v>167</v>
      </c>
      <c r="Z20" s="8">
        <f>BV57</f>
        <v>49</v>
      </c>
      <c r="AA20" s="8">
        <f>BV426</f>
        <v>418</v>
      </c>
      <c r="AB20" s="8">
        <f>BV924</f>
        <v>916</v>
      </c>
      <c r="AC20" s="8">
        <f>BV523</f>
        <v>515</v>
      </c>
      <c r="AD20" s="8">
        <f>BV823</f>
        <v>815</v>
      </c>
      <c r="AE20" s="8">
        <f>BV712</f>
        <v>704</v>
      </c>
      <c r="AF20" s="8">
        <f>BV150</f>
        <v>142</v>
      </c>
      <c r="AG20" s="9">
        <f>BV293</f>
        <v>285</v>
      </c>
      <c r="AH20" s="5">
        <f t="shared" si="0"/>
        <v>16400</v>
      </c>
      <c r="AI20" s="5">
        <f t="shared" si="1"/>
        <v>11201200</v>
      </c>
      <c r="AJ20" s="2">
        <f t="shared" si="2"/>
        <v>8606720000</v>
      </c>
      <c r="AL20" s="126" t="s">
        <v>190</v>
      </c>
      <c r="AM20" s="128" t="s">
        <v>348</v>
      </c>
      <c r="AN20" s="127" t="s">
        <v>253</v>
      </c>
      <c r="AO20" s="127" t="s">
        <v>285</v>
      </c>
      <c r="AP20" s="127" t="s">
        <v>67</v>
      </c>
      <c r="AQ20" s="127" t="s">
        <v>7</v>
      </c>
      <c r="AR20" s="127" t="s">
        <v>129</v>
      </c>
      <c r="AS20" s="128" t="s">
        <v>96</v>
      </c>
      <c r="AT20" s="128" t="s">
        <v>683</v>
      </c>
      <c r="AU20" s="127" t="s">
        <v>840</v>
      </c>
      <c r="AV20" s="127" t="s">
        <v>745</v>
      </c>
      <c r="AW20" s="127" t="s">
        <v>776</v>
      </c>
      <c r="AX20" s="127" t="s">
        <v>556</v>
      </c>
      <c r="AY20" s="127" t="s">
        <v>963</v>
      </c>
      <c r="AZ20" s="128" t="s">
        <v>619</v>
      </c>
      <c r="BA20" s="127" t="s">
        <v>902</v>
      </c>
      <c r="BB20" s="127" t="s">
        <v>324</v>
      </c>
      <c r="BC20" s="127" t="s">
        <v>167</v>
      </c>
      <c r="BD20" s="127" t="s">
        <v>261</v>
      </c>
      <c r="BE20" s="128" t="s">
        <v>229</v>
      </c>
      <c r="BF20" s="127" t="s">
        <v>451</v>
      </c>
      <c r="BG20" s="127" t="s">
        <v>43</v>
      </c>
      <c r="BH20" s="127" t="s">
        <v>387</v>
      </c>
      <c r="BI20" s="127" t="s">
        <v>107</v>
      </c>
      <c r="BJ20" s="127" t="s">
        <v>848</v>
      </c>
      <c r="BK20" s="127" t="s">
        <v>691</v>
      </c>
      <c r="BL20" s="128" t="s">
        <v>1126</v>
      </c>
      <c r="BM20" s="127" t="s">
        <v>753</v>
      </c>
      <c r="BN20" s="127" t="s">
        <v>971</v>
      </c>
      <c r="BO20" s="127" t="s">
        <v>564</v>
      </c>
      <c r="BP20" s="127" t="s">
        <v>910</v>
      </c>
      <c r="BQ20" s="129" t="s">
        <v>627</v>
      </c>
      <c r="BR20" s="45"/>
      <c r="BS20" s="42"/>
      <c r="BT20" s="50" t="s">
        <v>878</v>
      </c>
      <c r="BU20" s="51" t="s">
        <v>1014</v>
      </c>
      <c r="BV20" s="52">
        <f>K3+(11*K5)</f>
        <v>12</v>
      </c>
      <c r="BW20" s="42"/>
    </row>
    <row r="21" spans="1:75" x14ac:dyDescent="0.2">
      <c r="A21" s="1">
        <v>13</v>
      </c>
      <c r="B21" s="7">
        <f>BV828</f>
        <v>820</v>
      </c>
      <c r="C21" s="8">
        <f>BV683</f>
        <v>675</v>
      </c>
      <c r="D21" s="8">
        <f>BV153</f>
        <v>145</v>
      </c>
      <c r="E21" s="8">
        <f>BV266</f>
        <v>258</v>
      </c>
      <c r="F21" s="8">
        <f>BV54</f>
        <v>46</v>
      </c>
      <c r="G21" s="8">
        <f>BV453</f>
        <v>445</v>
      </c>
      <c r="H21" s="8">
        <f>BV919</f>
        <v>911</v>
      </c>
      <c r="I21" s="8">
        <f>BV552</f>
        <v>544</v>
      </c>
      <c r="J21" s="8">
        <f>BV658</f>
        <v>650</v>
      </c>
      <c r="K21" s="8">
        <f>BV801</f>
        <v>793</v>
      </c>
      <c r="L21" s="8">
        <f>BV307</f>
        <v>299</v>
      </c>
      <c r="M21" s="8">
        <f>BV196</f>
        <v>188</v>
      </c>
      <c r="N21" s="12">
        <f>BV416</f>
        <v>408</v>
      </c>
      <c r="O21" s="8">
        <f>BV15</f>
        <v>7</v>
      </c>
      <c r="P21" s="8">
        <f>BV573</f>
        <v>565</v>
      </c>
      <c r="Q21" s="97">
        <f>BV942</f>
        <v>934</v>
      </c>
      <c r="R21" s="8">
        <f>BV94</f>
        <v>86</v>
      </c>
      <c r="S21" s="8">
        <f>BV461</f>
        <v>453</v>
      </c>
      <c r="T21" s="8">
        <f>BV1023</f>
        <v>1015</v>
      </c>
      <c r="U21" s="8">
        <f>BV624</f>
        <v>616</v>
      </c>
      <c r="V21" s="8">
        <f>BV852</f>
        <v>844</v>
      </c>
      <c r="W21" s="8">
        <f>BV739</f>
        <v>731</v>
      </c>
      <c r="X21" s="8">
        <f>BV241</f>
        <v>233</v>
      </c>
      <c r="Y21" s="8">
        <f>BV386</f>
        <v>378</v>
      </c>
      <c r="Z21" s="8">
        <f>BV504</f>
        <v>496</v>
      </c>
      <c r="AA21" s="8">
        <f>BV135</f>
        <v>127</v>
      </c>
      <c r="AB21" s="8">
        <f>BV597</f>
        <v>589</v>
      </c>
      <c r="AC21" s="8">
        <f>BV998</f>
        <v>990</v>
      </c>
      <c r="AD21" s="8">
        <f>BV762</f>
        <v>754</v>
      </c>
      <c r="AE21" s="8">
        <f>BV873</f>
        <v>865</v>
      </c>
      <c r="AF21" s="8">
        <f>BV347</f>
        <v>339</v>
      </c>
      <c r="AG21" s="9">
        <f>BV204</f>
        <v>196</v>
      </c>
      <c r="AH21" s="5">
        <f t="shared" si="0"/>
        <v>16400</v>
      </c>
      <c r="AI21" s="5">
        <f t="shared" si="1"/>
        <v>11201200</v>
      </c>
      <c r="AJ21" s="2">
        <f t="shared" si="2"/>
        <v>8606720000</v>
      </c>
      <c r="AL21" s="126" t="s">
        <v>181</v>
      </c>
      <c r="AM21" s="127" t="s">
        <v>339</v>
      </c>
      <c r="AN21" s="127" t="s">
        <v>244</v>
      </c>
      <c r="AO21" s="127" t="s">
        <v>276</v>
      </c>
      <c r="AP21" s="127" t="s">
        <v>58</v>
      </c>
      <c r="AQ21" s="127" t="s">
        <v>466</v>
      </c>
      <c r="AR21" s="128" t="s">
        <v>1139</v>
      </c>
      <c r="AS21" s="127" t="s">
        <v>402</v>
      </c>
      <c r="AT21" s="127" t="s">
        <v>676</v>
      </c>
      <c r="AU21" s="127" t="s">
        <v>833</v>
      </c>
      <c r="AV21" s="127" t="s">
        <v>738</v>
      </c>
      <c r="AW21" s="127" t="s">
        <v>769</v>
      </c>
      <c r="AX21" s="127" t="s">
        <v>549</v>
      </c>
      <c r="AY21" s="127" t="s">
        <v>956</v>
      </c>
      <c r="AZ21" s="127" t="s">
        <v>613</v>
      </c>
      <c r="BA21" s="128" t="s">
        <v>895</v>
      </c>
      <c r="BB21" s="127" t="s">
        <v>331</v>
      </c>
      <c r="BC21" s="127" t="s">
        <v>173</v>
      </c>
      <c r="BD21" s="128" t="s">
        <v>268</v>
      </c>
      <c r="BE21" s="127" t="s">
        <v>236</v>
      </c>
      <c r="BF21" s="128" t="s">
        <v>458</v>
      </c>
      <c r="BG21" s="127" t="s">
        <v>50</v>
      </c>
      <c r="BH21" s="127" t="s">
        <v>394</v>
      </c>
      <c r="BI21" s="127" t="s">
        <v>113</v>
      </c>
      <c r="BJ21" s="127" t="s">
        <v>857</v>
      </c>
      <c r="BK21" s="127" t="s">
        <v>700</v>
      </c>
      <c r="BL21" s="127" t="s">
        <v>793</v>
      </c>
      <c r="BM21" s="128" t="s">
        <v>762</v>
      </c>
      <c r="BN21" s="127" t="s">
        <v>980</v>
      </c>
      <c r="BO21" s="128" t="s">
        <v>573</v>
      </c>
      <c r="BP21" s="127" t="s">
        <v>919</v>
      </c>
      <c r="BQ21" s="129" t="s">
        <v>636</v>
      </c>
      <c r="BR21" s="45"/>
      <c r="BS21" s="42"/>
      <c r="BT21" s="50" t="s">
        <v>182</v>
      </c>
      <c r="BU21" s="51" t="s">
        <v>1014</v>
      </c>
      <c r="BV21" s="52">
        <f>K3+(12*K5)</f>
        <v>13</v>
      </c>
      <c r="BW21" s="42"/>
    </row>
    <row r="22" spans="1:75" x14ac:dyDescent="0.2">
      <c r="A22" s="1">
        <v>14</v>
      </c>
      <c r="B22" s="7">
        <f>BV671</f>
        <v>663</v>
      </c>
      <c r="C22" s="8">
        <f>BV784</f>
        <v>776</v>
      </c>
      <c r="D22" s="8">
        <f>BV318</f>
        <v>310</v>
      </c>
      <c r="E22" s="8">
        <f>BV173</f>
        <v>165</v>
      </c>
      <c r="F22" s="8">
        <f>BV401</f>
        <v>393</v>
      </c>
      <c r="G22" s="8">
        <f>BV34</f>
        <v>26</v>
      </c>
      <c r="H22" s="8">
        <f>BV564</f>
        <v>556</v>
      </c>
      <c r="I22" s="8">
        <f>BV963</f>
        <v>955</v>
      </c>
      <c r="J22" s="8">
        <f>BV821</f>
        <v>813</v>
      </c>
      <c r="K22" s="8">
        <f>BV710</f>
        <v>702</v>
      </c>
      <c r="L22" s="8">
        <f>BV152</f>
        <v>144</v>
      </c>
      <c r="M22" s="8">
        <f>BV295</f>
        <v>287</v>
      </c>
      <c r="N22" s="8">
        <f>BV59</f>
        <v>51</v>
      </c>
      <c r="O22" s="12">
        <f>BV428</f>
        <v>420</v>
      </c>
      <c r="P22" s="97">
        <f>BV922</f>
        <v>914</v>
      </c>
      <c r="Q22" s="8">
        <f>BV521</f>
        <v>513</v>
      </c>
      <c r="R22" s="8">
        <f>BV505</f>
        <v>497</v>
      </c>
      <c r="S22" s="8">
        <f>BV106</f>
        <v>98</v>
      </c>
      <c r="T22" s="8">
        <f>BV604</f>
        <v>596</v>
      </c>
      <c r="U22" s="8">
        <f>BV971</f>
        <v>963</v>
      </c>
      <c r="V22" s="8">
        <f>BV759</f>
        <v>751</v>
      </c>
      <c r="W22" s="8">
        <f>BV904</f>
        <v>896</v>
      </c>
      <c r="X22" s="8">
        <f>BV342</f>
        <v>334</v>
      </c>
      <c r="Y22" s="8">
        <f>BV229</f>
        <v>221</v>
      </c>
      <c r="Z22" s="8">
        <f>BV83</f>
        <v>75</v>
      </c>
      <c r="AA22" s="8">
        <f>BV484</f>
        <v>476</v>
      </c>
      <c r="AB22" s="8">
        <f>BV1010</f>
        <v>1002</v>
      </c>
      <c r="AC22" s="8">
        <f>BV641</f>
        <v>633</v>
      </c>
      <c r="AD22" s="8">
        <f>BV861</f>
        <v>853</v>
      </c>
      <c r="AE22" s="8">
        <f>BV718</f>
        <v>710</v>
      </c>
      <c r="AF22" s="8">
        <f>BV256</f>
        <v>248</v>
      </c>
      <c r="AG22" s="9">
        <f>BV367</f>
        <v>359</v>
      </c>
      <c r="AH22" s="5">
        <f t="shared" si="0"/>
        <v>16400</v>
      </c>
      <c r="AI22" s="5">
        <f t="shared" si="1"/>
        <v>11201200</v>
      </c>
      <c r="AJ22" s="2">
        <f t="shared" si="2"/>
        <v>8606720000</v>
      </c>
      <c r="AL22" s="126" t="s">
        <v>196</v>
      </c>
      <c r="AM22" s="127" t="s">
        <v>354</v>
      </c>
      <c r="AN22" s="127" t="s">
        <v>259</v>
      </c>
      <c r="AO22" s="127" t="s">
        <v>290</v>
      </c>
      <c r="AP22" s="127" t="s">
        <v>73</v>
      </c>
      <c r="AQ22" s="127" t="s">
        <v>479</v>
      </c>
      <c r="AR22" s="127" t="s">
        <v>135</v>
      </c>
      <c r="AS22" s="128" t="s">
        <v>417</v>
      </c>
      <c r="AT22" s="127" t="s">
        <v>677</v>
      </c>
      <c r="AU22" s="127" t="s">
        <v>834</v>
      </c>
      <c r="AV22" s="127" t="s">
        <v>739</v>
      </c>
      <c r="AW22" s="127" t="s">
        <v>770</v>
      </c>
      <c r="AX22" s="127" t="s">
        <v>550</v>
      </c>
      <c r="AY22" s="127" t="s">
        <v>957</v>
      </c>
      <c r="AZ22" s="128" t="s">
        <v>1125</v>
      </c>
      <c r="BA22" s="127" t="s">
        <v>896</v>
      </c>
      <c r="BB22" s="127" t="s">
        <v>330</v>
      </c>
      <c r="BC22" s="127" t="s">
        <v>4</v>
      </c>
      <c r="BD22" s="127" t="s">
        <v>267</v>
      </c>
      <c r="BE22" s="128" t="s">
        <v>235</v>
      </c>
      <c r="BF22" s="127" t="s">
        <v>457</v>
      </c>
      <c r="BG22" s="128" t="s">
        <v>49</v>
      </c>
      <c r="BH22" s="127" t="s">
        <v>393</v>
      </c>
      <c r="BI22" s="127" t="s">
        <v>112</v>
      </c>
      <c r="BJ22" s="127" t="s">
        <v>842</v>
      </c>
      <c r="BK22" s="127" t="s">
        <v>685</v>
      </c>
      <c r="BL22" s="128" t="s">
        <v>778</v>
      </c>
      <c r="BM22" s="127" t="s">
        <v>747</v>
      </c>
      <c r="BN22" s="128" t="s">
        <v>965</v>
      </c>
      <c r="BO22" s="127" t="s">
        <v>558</v>
      </c>
      <c r="BP22" s="127" t="s">
        <v>904</v>
      </c>
      <c r="BQ22" s="129" t="s">
        <v>621</v>
      </c>
      <c r="BR22" s="45"/>
      <c r="BS22" s="42"/>
      <c r="BT22" s="50" t="s">
        <v>124</v>
      </c>
      <c r="BU22" s="51" t="s">
        <v>1014</v>
      </c>
      <c r="BV22" s="52">
        <f>K3+(13*K5)</f>
        <v>14</v>
      </c>
      <c r="BW22" s="42"/>
    </row>
    <row r="23" spans="1:75" x14ac:dyDescent="0.2">
      <c r="A23" s="1">
        <v>15</v>
      </c>
      <c r="B23" s="7">
        <f>BV211</f>
        <v>203</v>
      </c>
      <c r="C23" s="8">
        <f>BV356</f>
        <v>348</v>
      </c>
      <c r="D23" s="8">
        <f>BV882</f>
        <v>874</v>
      </c>
      <c r="E23" s="8">
        <f>BV769</f>
        <v>761</v>
      </c>
      <c r="F23" s="8">
        <f>BV989</f>
        <v>981</v>
      </c>
      <c r="G23" s="8">
        <f>BV590</f>
        <v>582</v>
      </c>
      <c r="H23" s="8">
        <f>BV128</f>
        <v>120</v>
      </c>
      <c r="I23" s="8">
        <f>BV495</f>
        <v>487</v>
      </c>
      <c r="J23" s="8">
        <f>BV377</f>
        <v>369</v>
      </c>
      <c r="K23" s="8">
        <f>BV234</f>
        <v>226</v>
      </c>
      <c r="L23" s="8">
        <f>BV732</f>
        <v>724</v>
      </c>
      <c r="M23" s="8">
        <f>BV843</f>
        <v>835</v>
      </c>
      <c r="N23" s="8">
        <f>BV631</f>
        <v>623</v>
      </c>
      <c r="O23" s="97">
        <f>BV1032</f>
        <v>1024</v>
      </c>
      <c r="P23" s="12">
        <f>BV470</f>
        <v>462</v>
      </c>
      <c r="Q23" s="8">
        <f>BV101</f>
        <v>93</v>
      </c>
      <c r="R23" s="8">
        <f>BV949</f>
        <v>941</v>
      </c>
      <c r="S23" s="8">
        <f>BV582</f>
        <v>574</v>
      </c>
      <c r="T23" s="8">
        <f>BV24</f>
        <v>16</v>
      </c>
      <c r="U23" s="8">
        <f>BV423</f>
        <v>415</v>
      </c>
      <c r="V23" s="8">
        <f>BV187</f>
        <v>179</v>
      </c>
      <c r="W23" s="8">
        <f>BV300</f>
        <v>292</v>
      </c>
      <c r="X23" s="8">
        <f>BV794</f>
        <v>786</v>
      </c>
      <c r="Y23" s="8">
        <f>BV649</f>
        <v>641</v>
      </c>
      <c r="Z23" s="8">
        <f>BV543</f>
        <v>535</v>
      </c>
      <c r="AA23" s="8">
        <f>BV912</f>
        <v>904</v>
      </c>
      <c r="AB23" s="8">
        <f>BV446</f>
        <v>438</v>
      </c>
      <c r="AC23" s="8">
        <f>BV45</f>
        <v>37</v>
      </c>
      <c r="AD23" s="8">
        <f>BV273</f>
        <v>265</v>
      </c>
      <c r="AE23" s="8">
        <f>BV162</f>
        <v>154</v>
      </c>
      <c r="AF23" s="8">
        <f>BV692</f>
        <v>684</v>
      </c>
      <c r="AG23" s="9">
        <f>BV835</f>
        <v>827</v>
      </c>
      <c r="AH23" s="5">
        <f t="shared" si="0"/>
        <v>16400</v>
      </c>
      <c r="AI23" s="5">
        <f t="shared" si="1"/>
        <v>11201200</v>
      </c>
      <c r="AL23" s="126" t="s">
        <v>183</v>
      </c>
      <c r="AM23" s="127" t="s">
        <v>341</v>
      </c>
      <c r="AN23" s="128" t="s">
        <v>246</v>
      </c>
      <c r="AO23" s="127" t="s">
        <v>278</v>
      </c>
      <c r="AP23" s="128" t="s">
        <v>60</v>
      </c>
      <c r="AQ23" s="127" t="s">
        <v>468</v>
      </c>
      <c r="AR23" s="127" t="s">
        <v>122</v>
      </c>
      <c r="AS23" s="127" t="s">
        <v>404</v>
      </c>
      <c r="AT23" s="127" t="s">
        <v>674</v>
      </c>
      <c r="AU23" s="127" t="s">
        <v>831</v>
      </c>
      <c r="AV23" s="127" t="s">
        <v>736</v>
      </c>
      <c r="AW23" s="128" t="s">
        <v>1015</v>
      </c>
      <c r="AX23" s="127" t="s">
        <v>547</v>
      </c>
      <c r="AY23" s="128" t="s">
        <v>921</v>
      </c>
      <c r="AZ23" s="127" t="s">
        <v>611</v>
      </c>
      <c r="BA23" s="127" t="s">
        <v>893</v>
      </c>
      <c r="BB23" s="128" t="s">
        <v>333</v>
      </c>
      <c r="BC23" s="127" t="s">
        <v>175</v>
      </c>
      <c r="BD23" s="127" t="s">
        <v>270</v>
      </c>
      <c r="BE23" s="127" t="s">
        <v>238</v>
      </c>
      <c r="BF23" s="127" t="s">
        <v>460</v>
      </c>
      <c r="BG23" s="127" t="s">
        <v>656</v>
      </c>
      <c r="BH23" s="127" t="s">
        <v>396</v>
      </c>
      <c r="BI23" s="127" t="s">
        <v>115</v>
      </c>
      <c r="BJ23" s="127" t="s">
        <v>855</v>
      </c>
      <c r="BK23" s="128" t="s">
        <v>1113</v>
      </c>
      <c r="BL23" s="127" t="s">
        <v>791</v>
      </c>
      <c r="BM23" s="127" t="s">
        <v>760</v>
      </c>
      <c r="BN23" s="127" t="s">
        <v>978</v>
      </c>
      <c r="BO23" s="127" t="s">
        <v>571</v>
      </c>
      <c r="BP23" s="127" t="s">
        <v>917</v>
      </c>
      <c r="BQ23" s="129" t="s">
        <v>634</v>
      </c>
      <c r="BR23" s="45"/>
      <c r="BS23" s="42"/>
      <c r="BT23" s="50" t="s">
        <v>465</v>
      </c>
      <c r="BU23" s="51" t="s">
        <v>1014</v>
      </c>
      <c r="BV23" s="52">
        <f>K3+(14*K5)</f>
        <v>15</v>
      </c>
      <c r="BW23" s="42"/>
    </row>
    <row r="24" spans="1:75" x14ac:dyDescent="0.2">
      <c r="A24" s="1">
        <v>16</v>
      </c>
      <c r="B24" s="7">
        <f>BV376</f>
        <v>368</v>
      </c>
      <c r="C24" s="8">
        <f>BV263</f>
        <v>255</v>
      </c>
      <c r="D24" s="8">
        <f>BV725</f>
        <v>717</v>
      </c>
      <c r="E24" s="8">
        <f>BV870</f>
        <v>862</v>
      </c>
      <c r="F24" s="8">
        <f>BV634</f>
        <v>626</v>
      </c>
      <c r="G24" s="8">
        <f>BV1001</f>
        <v>993</v>
      </c>
      <c r="H24" s="8">
        <f>BV475</f>
        <v>467</v>
      </c>
      <c r="I24" s="8">
        <f>BV76</f>
        <v>68</v>
      </c>
      <c r="J24" s="8">
        <f>BV222</f>
        <v>214</v>
      </c>
      <c r="K24" s="8">
        <f>BV333</f>
        <v>325</v>
      </c>
      <c r="L24" s="8">
        <f>BV895</f>
        <v>887</v>
      </c>
      <c r="M24" s="8">
        <f>BV752</f>
        <v>744</v>
      </c>
      <c r="N24" s="97">
        <f>BV980</f>
        <v>972</v>
      </c>
      <c r="O24" s="8">
        <f>BV611</f>
        <v>603</v>
      </c>
      <c r="P24" s="8">
        <f>BV113</f>
        <v>105</v>
      </c>
      <c r="Q24" s="12">
        <f>BV514</f>
        <v>506</v>
      </c>
      <c r="R24" s="8">
        <f>BV530</f>
        <v>522</v>
      </c>
      <c r="S24" s="8">
        <f>BV929</f>
        <v>921</v>
      </c>
      <c r="T24" s="8">
        <f>BV435</f>
        <v>427</v>
      </c>
      <c r="U24" s="8">
        <f>BV68</f>
        <v>60</v>
      </c>
      <c r="V24" s="8">
        <f>BV288</f>
        <v>280</v>
      </c>
      <c r="W24" s="8">
        <f>BV143</f>
        <v>135</v>
      </c>
      <c r="X24" s="8">
        <f>BV701</f>
        <v>693</v>
      </c>
      <c r="Y24" s="8">
        <f>BV814</f>
        <v>806</v>
      </c>
      <c r="Z24" s="8">
        <f>BV956</f>
        <v>948</v>
      </c>
      <c r="AA24" s="8">
        <f>BV555</f>
        <v>547</v>
      </c>
      <c r="AB24" s="8">
        <f>BV25</f>
        <v>17</v>
      </c>
      <c r="AC24" s="8">
        <f>BV394</f>
        <v>386</v>
      </c>
      <c r="AD24" s="8">
        <f>BV182</f>
        <v>174</v>
      </c>
      <c r="AE24" s="8">
        <f>BV325</f>
        <v>317</v>
      </c>
      <c r="AF24" s="8">
        <f>BV791</f>
        <v>783</v>
      </c>
      <c r="AG24" s="9">
        <f>BV680</f>
        <v>672</v>
      </c>
      <c r="AH24" s="5">
        <f t="shared" si="0"/>
        <v>16400</v>
      </c>
      <c r="AI24" s="5">
        <f t="shared" si="1"/>
        <v>11201200</v>
      </c>
      <c r="AL24" s="126" t="s">
        <v>194</v>
      </c>
      <c r="AM24" s="127" t="s">
        <v>352</v>
      </c>
      <c r="AN24" s="127" t="s">
        <v>257</v>
      </c>
      <c r="AO24" s="128" t="s">
        <v>288</v>
      </c>
      <c r="AP24" s="127" t="s">
        <v>71</v>
      </c>
      <c r="AQ24" s="128" t="s">
        <v>477</v>
      </c>
      <c r="AR24" s="127" t="s">
        <v>133</v>
      </c>
      <c r="AS24" s="127" t="s">
        <v>415</v>
      </c>
      <c r="AT24" s="127" t="s">
        <v>679</v>
      </c>
      <c r="AU24" s="127" t="s">
        <v>836</v>
      </c>
      <c r="AV24" s="128" t="s">
        <v>741</v>
      </c>
      <c r="AW24" s="127" t="s">
        <v>772</v>
      </c>
      <c r="AX24" s="128" t="s">
        <v>552</v>
      </c>
      <c r="AY24" s="127" t="s">
        <v>959</v>
      </c>
      <c r="AZ24" s="127" t="s">
        <v>615</v>
      </c>
      <c r="BA24" s="127" t="s">
        <v>898</v>
      </c>
      <c r="BB24" s="127" t="s">
        <v>328</v>
      </c>
      <c r="BC24" s="128" t="s">
        <v>1140</v>
      </c>
      <c r="BD24" s="127" t="s">
        <v>265</v>
      </c>
      <c r="BE24" s="127" t="s">
        <v>907</v>
      </c>
      <c r="BF24" s="127" t="s">
        <v>455</v>
      </c>
      <c r="BG24" s="127" t="s">
        <v>47</v>
      </c>
      <c r="BH24" s="127" t="s">
        <v>391</v>
      </c>
      <c r="BI24" s="127" t="s">
        <v>110</v>
      </c>
      <c r="BJ24" s="128" t="s">
        <v>844</v>
      </c>
      <c r="BK24" s="127" t="s">
        <v>687</v>
      </c>
      <c r="BL24" s="127" t="s">
        <v>780</v>
      </c>
      <c r="BM24" s="127" t="s">
        <v>749</v>
      </c>
      <c r="BN24" s="127" t="s">
        <v>967</v>
      </c>
      <c r="BO24" s="127" t="s">
        <v>560</v>
      </c>
      <c r="BP24" s="127" t="s">
        <v>906</v>
      </c>
      <c r="BQ24" s="129" t="s">
        <v>623</v>
      </c>
      <c r="BR24" s="45"/>
      <c r="BS24" s="42"/>
      <c r="BT24" s="50" t="s">
        <v>270</v>
      </c>
      <c r="BU24" s="51" t="s">
        <v>1014</v>
      </c>
      <c r="BV24" s="52">
        <f>K3+(15*K5)</f>
        <v>16</v>
      </c>
      <c r="BW24" s="42"/>
    </row>
    <row r="25" spans="1:75" x14ac:dyDescent="0.2">
      <c r="A25" s="1">
        <v>17</v>
      </c>
      <c r="B25" s="7">
        <f>BV361</f>
        <v>353</v>
      </c>
      <c r="C25" s="8">
        <f>BV250</f>
        <v>242</v>
      </c>
      <c r="D25" s="8">
        <f>BV716</f>
        <v>708</v>
      </c>
      <c r="E25" s="8">
        <f>BV859</f>
        <v>851</v>
      </c>
      <c r="F25" s="8">
        <f>BV647</f>
        <v>639</v>
      </c>
      <c r="G25" s="8">
        <f>BV1016</f>
        <v>1008</v>
      </c>
      <c r="H25" s="8">
        <f>BV486</f>
        <v>478</v>
      </c>
      <c r="I25" s="8">
        <f>BV85</f>
        <v>77</v>
      </c>
      <c r="J25" s="8">
        <f>BV227</f>
        <v>219</v>
      </c>
      <c r="K25" s="8">
        <f>BV340</f>
        <v>332</v>
      </c>
      <c r="L25" s="8">
        <f>BV898</f>
        <v>890</v>
      </c>
      <c r="M25" s="8">
        <f>BV753</f>
        <v>745</v>
      </c>
      <c r="N25" s="8">
        <f>BV973</f>
        <v>965</v>
      </c>
      <c r="O25" s="8">
        <f>BV606</f>
        <v>598</v>
      </c>
      <c r="P25" s="8">
        <f>BV112</f>
        <v>104</v>
      </c>
      <c r="Q25" s="8">
        <f>BV511</f>
        <v>503</v>
      </c>
      <c r="R25" s="12">
        <f>BV527</f>
        <v>519</v>
      </c>
      <c r="S25" s="8">
        <f>BV928</f>
        <v>920</v>
      </c>
      <c r="T25" s="8">
        <f>BV430</f>
        <v>422</v>
      </c>
      <c r="U25" s="97">
        <f>BV61</f>
        <v>53</v>
      </c>
      <c r="V25" s="8">
        <f>BV289</f>
        <v>281</v>
      </c>
      <c r="W25" s="8">
        <f>BV146</f>
        <v>138</v>
      </c>
      <c r="X25" s="8">
        <f>BV708</f>
        <v>700</v>
      </c>
      <c r="Y25" s="8">
        <f>BV819</f>
        <v>811</v>
      </c>
      <c r="Z25" s="8">
        <f>BV965</f>
        <v>957</v>
      </c>
      <c r="AA25" s="8">
        <f>BV566</f>
        <v>558</v>
      </c>
      <c r="AB25" s="8">
        <f>BV40</f>
        <v>32</v>
      </c>
      <c r="AC25" s="8">
        <f>BV407</f>
        <v>399</v>
      </c>
      <c r="AD25" s="8">
        <f>BV171</f>
        <v>163</v>
      </c>
      <c r="AE25" s="8">
        <f>BV316</f>
        <v>308</v>
      </c>
      <c r="AF25" s="8">
        <f>BV778</f>
        <v>770</v>
      </c>
      <c r="AG25" s="9">
        <f>BV665</f>
        <v>657</v>
      </c>
      <c r="AH25" s="5">
        <f t="shared" si="0"/>
        <v>16400</v>
      </c>
      <c r="AI25" s="5">
        <f t="shared" si="1"/>
        <v>11201200</v>
      </c>
      <c r="AL25" s="126" t="s">
        <v>372</v>
      </c>
      <c r="AM25" s="127" t="s">
        <v>153</v>
      </c>
      <c r="AN25" s="127" t="s">
        <v>309</v>
      </c>
      <c r="AO25" s="128" t="s">
        <v>214</v>
      </c>
      <c r="AP25" s="127" t="s">
        <v>498</v>
      </c>
      <c r="AQ25" s="128" t="s">
        <v>28</v>
      </c>
      <c r="AR25" s="127" t="s">
        <v>19</v>
      </c>
      <c r="AS25" s="127" t="s">
        <v>92</v>
      </c>
      <c r="AT25" s="127" t="s">
        <v>863</v>
      </c>
      <c r="AU25" s="127" t="s">
        <v>642</v>
      </c>
      <c r="AV25" s="128" t="s">
        <v>799</v>
      </c>
      <c r="AW25" s="127" t="s">
        <v>706</v>
      </c>
      <c r="AX25" s="128" t="s">
        <v>986</v>
      </c>
      <c r="AY25" s="127" t="s">
        <v>517</v>
      </c>
      <c r="AZ25" s="127" t="s">
        <v>925</v>
      </c>
      <c r="BA25" s="127" t="s">
        <v>579</v>
      </c>
      <c r="BB25" s="127" t="s">
        <v>145</v>
      </c>
      <c r="BC25" s="128" t="s">
        <v>1128</v>
      </c>
      <c r="BD25" s="127" t="s">
        <v>207</v>
      </c>
      <c r="BE25" s="127" t="s">
        <v>301</v>
      </c>
      <c r="BF25" s="127" t="s">
        <v>20</v>
      </c>
      <c r="BG25" s="127" t="s">
        <v>490</v>
      </c>
      <c r="BH25" s="127" t="s">
        <v>84</v>
      </c>
      <c r="BI25" s="127" t="s">
        <v>428</v>
      </c>
      <c r="BJ25" s="128" t="s">
        <v>666</v>
      </c>
      <c r="BK25" s="127" t="s">
        <v>885</v>
      </c>
      <c r="BL25" s="127" t="s">
        <v>728</v>
      </c>
      <c r="BM25" s="127" t="s">
        <v>823</v>
      </c>
      <c r="BN25" s="127" t="s">
        <v>539</v>
      </c>
      <c r="BO25" s="127" t="s">
        <v>1010</v>
      </c>
      <c r="BP25" s="127" t="s">
        <v>603</v>
      </c>
      <c r="BQ25" s="129" t="s">
        <v>948</v>
      </c>
      <c r="BR25" s="45"/>
      <c r="BS25" s="42"/>
      <c r="BT25" s="50" t="s">
        <v>780</v>
      </c>
      <c r="BU25" s="51" t="s">
        <v>1014</v>
      </c>
      <c r="BV25" s="52">
        <f>K3+(16*K5)</f>
        <v>17</v>
      </c>
      <c r="BW25" s="42"/>
    </row>
    <row r="26" spans="1:75" x14ac:dyDescent="0.2">
      <c r="A26" s="1">
        <v>18</v>
      </c>
      <c r="B26" s="7">
        <f>BV206</f>
        <v>198</v>
      </c>
      <c r="C26" s="8">
        <f>BV349</f>
        <v>341</v>
      </c>
      <c r="D26" s="8">
        <f>BV879</f>
        <v>871</v>
      </c>
      <c r="E26" s="8">
        <f>BV768</f>
        <v>760</v>
      </c>
      <c r="F26" s="8">
        <f>BV996</f>
        <v>988</v>
      </c>
      <c r="G26" s="8">
        <f>BV595</f>
        <v>587</v>
      </c>
      <c r="H26" s="8">
        <f>BV129</f>
        <v>121</v>
      </c>
      <c r="I26" s="8">
        <f>BV498</f>
        <v>490</v>
      </c>
      <c r="J26" s="8">
        <f>BV392</f>
        <v>384</v>
      </c>
      <c r="K26" s="8">
        <f>BV247</f>
        <v>239</v>
      </c>
      <c r="L26" s="8">
        <f>BV741</f>
        <v>733</v>
      </c>
      <c r="M26" s="8">
        <f>BV854</f>
        <v>846</v>
      </c>
      <c r="N26" s="8">
        <f>BV618</f>
        <v>610</v>
      </c>
      <c r="O26" s="8">
        <f>BV1017</f>
        <v>1009</v>
      </c>
      <c r="P26" s="8">
        <f>BV459</f>
        <v>451</v>
      </c>
      <c r="Q26" s="8">
        <f>BV92</f>
        <v>84</v>
      </c>
      <c r="R26" s="8">
        <f>BV940</f>
        <v>932</v>
      </c>
      <c r="S26" s="12">
        <f>BV571</f>
        <v>563</v>
      </c>
      <c r="T26" s="97">
        <f>BV9</f>
        <v>1</v>
      </c>
      <c r="U26" s="8">
        <f>BV410</f>
        <v>402</v>
      </c>
      <c r="V26" s="8">
        <f>BV198</f>
        <v>190</v>
      </c>
      <c r="W26" s="8">
        <f>BV309</f>
        <v>301</v>
      </c>
      <c r="X26" s="8">
        <f>BV807</f>
        <v>799</v>
      </c>
      <c r="Y26" s="8">
        <f>BV664</f>
        <v>656</v>
      </c>
      <c r="Z26" s="8">
        <f>BV546</f>
        <v>538</v>
      </c>
      <c r="AA26" s="8">
        <f>BV913</f>
        <v>905</v>
      </c>
      <c r="AB26" s="8">
        <f>BV451</f>
        <v>443</v>
      </c>
      <c r="AC26" s="8">
        <f>BV52</f>
        <v>44</v>
      </c>
      <c r="AD26" s="8">
        <f>BV272</f>
        <v>264</v>
      </c>
      <c r="AE26" s="8">
        <f>BV159</f>
        <v>151</v>
      </c>
      <c r="AF26" s="8">
        <f>BV685</f>
        <v>677</v>
      </c>
      <c r="AG26" s="9">
        <f>BV830</f>
        <v>822</v>
      </c>
      <c r="AH26" s="5">
        <f t="shared" si="0"/>
        <v>16400</v>
      </c>
      <c r="AI26" s="5">
        <f t="shared" si="1"/>
        <v>11201200</v>
      </c>
      <c r="AL26" s="126" t="s">
        <v>383</v>
      </c>
      <c r="AM26" s="127" t="s">
        <v>163</v>
      </c>
      <c r="AN26" s="128" t="s">
        <v>320</v>
      </c>
      <c r="AO26" s="127" t="s">
        <v>225</v>
      </c>
      <c r="AP26" s="128" t="s">
        <v>509</v>
      </c>
      <c r="AQ26" s="127" t="s">
        <v>39</v>
      </c>
      <c r="AR26" s="127" t="s">
        <v>447</v>
      </c>
      <c r="AS26" s="127" t="s">
        <v>103</v>
      </c>
      <c r="AT26" s="127" t="s">
        <v>868</v>
      </c>
      <c r="AU26" s="127" t="s">
        <v>647</v>
      </c>
      <c r="AV26" s="127" t="s">
        <v>804</v>
      </c>
      <c r="AW26" s="128" t="s">
        <v>710</v>
      </c>
      <c r="AX26" s="127" t="s">
        <v>991</v>
      </c>
      <c r="AY26" s="128" t="s">
        <v>522</v>
      </c>
      <c r="AZ26" s="127" t="s">
        <v>930</v>
      </c>
      <c r="BA26" s="127" t="s">
        <v>584</v>
      </c>
      <c r="BB26" s="128" t="s">
        <v>141</v>
      </c>
      <c r="BC26" s="127" t="s">
        <v>360</v>
      </c>
      <c r="BD26" s="127" t="s">
        <v>202</v>
      </c>
      <c r="BE26" s="127" t="s">
        <v>296</v>
      </c>
      <c r="BF26" s="127" t="s">
        <v>15</v>
      </c>
      <c r="BG26" s="127" t="s">
        <v>485</v>
      </c>
      <c r="BH26" s="127" t="s">
        <v>79</v>
      </c>
      <c r="BI26" s="127" t="s">
        <v>423</v>
      </c>
      <c r="BJ26" s="127" t="s">
        <v>655</v>
      </c>
      <c r="BK26" s="128" t="s">
        <v>1138</v>
      </c>
      <c r="BL26" s="127" t="s">
        <v>718</v>
      </c>
      <c r="BM26" s="127" t="s">
        <v>812</v>
      </c>
      <c r="BN26" s="127" t="s">
        <v>530</v>
      </c>
      <c r="BO26" s="127" t="s">
        <v>999</v>
      </c>
      <c r="BP26" s="127" t="s">
        <v>592</v>
      </c>
      <c r="BQ26" s="129" t="s">
        <v>937</v>
      </c>
      <c r="BR26" s="45"/>
      <c r="BS26" s="42"/>
      <c r="BT26" s="50" t="s">
        <v>972</v>
      </c>
      <c r="BU26" s="51" t="s">
        <v>1014</v>
      </c>
      <c r="BV26" s="52">
        <f>K3+(17*K5)</f>
        <v>18</v>
      </c>
      <c r="BW26" s="42"/>
    </row>
    <row r="27" spans="1:75" x14ac:dyDescent="0.2">
      <c r="A27" s="1">
        <v>19</v>
      </c>
      <c r="B27" s="7">
        <f>BV674</f>
        <v>666</v>
      </c>
      <c r="C27" s="8">
        <f>BV785</f>
        <v>777</v>
      </c>
      <c r="D27" s="8">
        <f>BV323</f>
        <v>315</v>
      </c>
      <c r="E27" s="8">
        <f>BV180</f>
        <v>172</v>
      </c>
      <c r="F27" s="8">
        <f>BV400</f>
        <v>392</v>
      </c>
      <c r="G27" s="8">
        <f>BV31</f>
        <v>23</v>
      </c>
      <c r="H27" s="8">
        <f>BV557</f>
        <v>549</v>
      </c>
      <c r="I27" s="8">
        <f>BV958</f>
        <v>950</v>
      </c>
      <c r="J27" s="8">
        <f>BV812</f>
        <v>804</v>
      </c>
      <c r="K27" s="8">
        <f>BV699</f>
        <v>691</v>
      </c>
      <c r="L27" s="8">
        <f>BV137</f>
        <v>129</v>
      </c>
      <c r="M27" s="8">
        <f>BV282</f>
        <v>274</v>
      </c>
      <c r="N27" s="8">
        <f>BV70</f>
        <v>62</v>
      </c>
      <c r="O27" s="8">
        <f>BV437</f>
        <v>429</v>
      </c>
      <c r="P27" s="8">
        <f>BV935</f>
        <v>927</v>
      </c>
      <c r="Q27" s="8">
        <f>BV536</f>
        <v>528</v>
      </c>
      <c r="R27" s="8">
        <f>BV520</f>
        <v>512</v>
      </c>
      <c r="S27" s="97">
        <f>BV119</f>
        <v>111</v>
      </c>
      <c r="T27" s="12">
        <f>BV613</f>
        <v>605</v>
      </c>
      <c r="U27" s="8">
        <f>BV982</f>
        <v>974</v>
      </c>
      <c r="V27" s="8">
        <f>BV746</f>
        <v>738</v>
      </c>
      <c r="W27" s="8">
        <f>BV889</f>
        <v>881</v>
      </c>
      <c r="X27" s="8">
        <f>BV331</f>
        <v>323</v>
      </c>
      <c r="Y27" s="8">
        <f>BV220</f>
        <v>212</v>
      </c>
      <c r="Z27" s="8">
        <f>BV78</f>
        <v>70</v>
      </c>
      <c r="AA27" s="8">
        <f>BV477</f>
        <v>469</v>
      </c>
      <c r="AB27" s="8">
        <f>BV1007</f>
        <v>999</v>
      </c>
      <c r="AC27" s="8">
        <f>BV640</f>
        <v>632</v>
      </c>
      <c r="AD27" s="8">
        <f>BV868</f>
        <v>860</v>
      </c>
      <c r="AE27" s="8">
        <f>BV723</f>
        <v>715</v>
      </c>
      <c r="AF27" s="8">
        <f>BV257</f>
        <v>249</v>
      </c>
      <c r="AG27" s="9">
        <f>BV370</f>
        <v>362</v>
      </c>
      <c r="AH27" s="5">
        <f t="shared" si="0"/>
        <v>16400</v>
      </c>
      <c r="AI27" s="5">
        <f t="shared" si="1"/>
        <v>11201200</v>
      </c>
      <c r="AJ27" s="2">
        <f t="shared" si="2"/>
        <v>8606720000</v>
      </c>
      <c r="AL27" s="126" t="s">
        <v>370</v>
      </c>
      <c r="AM27" s="127" t="s">
        <v>151</v>
      </c>
      <c r="AN27" s="127" t="s">
        <v>307</v>
      </c>
      <c r="AO27" s="127" t="s">
        <v>213</v>
      </c>
      <c r="AP27" s="127" t="s">
        <v>496</v>
      </c>
      <c r="AQ27" s="127" t="s">
        <v>26</v>
      </c>
      <c r="AR27" s="127" t="s">
        <v>434</v>
      </c>
      <c r="AS27" s="128" t="s">
        <v>90</v>
      </c>
      <c r="AT27" s="127" t="s">
        <v>865</v>
      </c>
      <c r="AU27" s="127" t="s">
        <v>644</v>
      </c>
      <c r="AV27" s="127" t="s">
        <v>801</v>
      </c>
      <c r="AW27" s="127" t="s">
        <v>708</v>
      </c>
      <c r="AX27" s="127" t="s">
        <v>988</v>
      </c>
      <c r="AY27" s="127" t="s">
        <v>519</v>
      </c>
      <c r="AZ27" s="128" t="s">
        <v>1134</v>
      </c>
      <c r="BA27" s="127" t="s">
        <v>581</v>
      </c>
      <c r="BB27" s="127" t="s">
        <v>143</v>
      </c>
      <c r="BC27" s="127" t="s">
        <v>363</v>
      </c>
      <c r="BD27" s="127" t="s">
        <v>205</v>
      </c>
      <c r="BE27" s="128" t="s">
        <v>299</v>
      </c>
      <c r="BF27" s="127" t="s">
        <v>18</v>
      </c>
      <c r="BG27" s="128" t="s">
        <v>488</v>
      </c>
      <c r="BH27" s="127" t="s">
        <v>82</v>
      </c>
      <c r="BI27" s="127" t="s">
        <v>426</v>
      </c>
      <c r="BJ27" s="127" t="s">
        <v>668</v>
      </c>
      <c r="BK27" s="127" t="s">
        <v>887</v>
      </c>
      <c r="BL27" s="128" t="s">
        <v>730</v>
      </c>
      <c r="BM27" s="127" t="s">
        <v>825</v>
      </c>
      <c r="BN27" s="128" t="s">
        <v>541</v>
      </c>
      <c r="BO27" s="127" t="s">
        <v>1012</v>
      </c>
      <c r="BP27" s="127" t="s">
        <v>605</v>
      </c>
      <c r="BQ27" s="129" t="s">
        <v>950</v>
      </c>
      <c r="BR27" s="45"/>
      <c r="BS27" s="42"/>
      <c r="BT27" s="50" t="s">
        <v>617</v>
      </c>
      <c r="BU27" s="51" t="s">
        <v>1014</v>
      </c>
      <c r="BV27" s="52">
        <f>K3+(18*K5)</f>
        <v>19</v>
      </c>
      <c r="BW27" s="42"/>
    </row>
    <row r="28" spans="1:75" x14ac:dyDescent="0.2">
      <c r="A28" s="1">
        <v>20</v>
      </c>
      <c r="B28" s="7">
        <f>BV837</f>
        <v>829</v>
      </c>
      <c r="C28" s="8">
        <f>BV694</f>
        <v>686</v>
      </c>
      <c r="D28" s="8">
        <f>BV168</f>
        <v>160</v>
      </c>
      <c r="E28" s="8">
        <f>BV279</f>
        <v>271</v>
      </c>
      <c r="F28" s="8">
        <f>BV43</f>
        <v>35</v>
      </c>
      <c r="G28" s="8">
        <f>BV444</f>
        <v>436</v>
      </c>
      <c r="H28" s="8">
        <f>BV906</f>
        <v>898</v>
      </c>
      <c r="I28" s="8">
        <f>BV537</f>
        <v>529</v>
      </c>
      <c r="J28" s="8">
        <f>BV655</f>
        <v>647</v>
      </c>
      <c r="K28" s="8">
        <f>BV800</f>
        <v>792</v>
      </c>
      <c r="L28" s="8">
        <f>BV302</f>
        <v>294</v>
      </c>
      <c r="M28" s="8">
        <f>BV189</f>
        <v>181</v>
      </c>
      <c r="N28" s="8">
        <f>BV417</f>
        <v>409</v>
      </c>
      <c r="O28" s="8">
        <f>BV18</f>
        <v>10</v>
      </c>
      <c r="P28" s="8">
        <f>BV580</f>
        <v>572</v>
      </c>
      <c r="Q28" s="8">
        <f>BV947</f>
        <v>939</v>
      </c>
      <c r="R28" s="97">
        <f>BV99</f>
        <v>91</v>
      </c>
      <c r="S28" s="8">
        <f>BV468</f>
        <v>460</v>
      </c>
      <c r="T28" s="8">
        <f>BV1026</f>
        <v>1018</v>
      </c>
      <c r="U28" s="12">
        <f>BV625</f>
        <v>617</v>
      </c>
      <c r="V28" s="8">
        <f>BV845</f>
        <v>837</v>
      </c>
      <c r="W28" s="8">
        <f>BV734</f>
        <v>726</v>
      </c>
      <c r="X28" s="8">
        <f>BV240</f>
        <v>232</v>
      </c>
      <c r="Y28" s="8">
        <f>BV383</f>
        <v>375</v>
      </c>
      <c r="Z28" s="8">
        <f>BV489</f>
        <v>481</v>
      </c>
      <c r="AA28" s="8">
        <f>BV122</f>
        <v>114</v>
      </c>
      <c r="AB28" s="8">
        <f>BV588</f>
        <v>580</v>
      </c>
      <c r="AC28" s="8">
        <f>BV987</f>
        <v>979</v>
      </c>
      <c r="AD28" s="8">
        <f>BV775</f>
        <v>767</v>
      </c>
      <c r="AE28" s="8">
        <f>BV888</f>
        <v>880</v>
      </c>
      <c r="AF28" s="8">
        <f>BV358</f>
        <v>350</v>
      </c>
      <c r="AG28" s="9">
        <f>BV213</f>
        <v>205</v>
      </c>
      <c r="AH28" s="5">
        <f t="shared" si="0"/>
        <v>16400</v>
      </c>
      <c r="AI28" s="5">
        <f t="shared" si="1"/>
        <v>11201200</v>
      </c>
      <c r="AJ28" s="2">
        <f t="shared" si="2"/>
        <v>8606720000</v>
      </c>
      <c r="AL28" s="126" t="s">
        <v>385</v>
      </c>
      <c r="AM28" s="127" t="s">
        <v>165</v>
      </c>
      <c r="AN28" s="127" t="s">
        <v>322</v>
      </c>
      <c r="AO28" s="127" t="s">
        <v>227</v>
      </c>
      <c r="AP28" s="127" t="s">
        <v>511</v>
      </c>
      <c r="AQ28" s="127" t="s">
        <v>41</v>
      </c>
      <c r="AR28" s="128" t="s">
        <v>1112</v>
      </c>
      <c r="AS28" s="127" t="s">
        <v>105</v>
      </c>
      <c r="AT28" s="127" t="s">
        <v>866</v>
      </c>
      <c r="AU28" s="127" t="s">
        <v>645</v>
      </c>
      <c r="AV28" s="127" t="s">
        <v>802</v>
      </c>
      <c r="AW28" s="127" t="s">
        <v>709</v>
      </c>
      <c r="AX28" s="127" t="s">
        <v>989</v>
      </c>
      <c r="AY28" s="127" t="s">
        <v>520</v>
      </c>
      <c r="AZ28" s="127" t="s">
        <v>928</v>
      </c>
      <c r="BA28" s="128" t="s">
        <v>582</v>
      </c>
      <c r="BB28" s="127" t="s">
        <v>142</v>
      </c>
      <c r="BC28" s="127" t="s">
        <v>362</v>
      </c>
      <c r="BD28" s="128" t="s">
        <v>204</v>
      </c>
      <c r="BE28" s="127" t="s">
        <v>298</v>
      </c>
      <c r="BF28" s="128" t="s">
        <v>17</v>
      </c>
      <c r="BG28" s="127" t="s">
        <v>487</v>
      </c>
      <c r="BH28" s="127" t="s">
        <v>81</v>
      </c>
      <c r="BI28" s="127" t="s">
        <v>425</v>
      </c>
      <c r="BJ28" s="127" t="s">
        <v>653</v>
      </c>
      <c r="BK28" s="127" t="s">
        <v>873</v>
      </c>
      <c r="BL28" s="127" t="s">
        <v>716</v>
      </c>
      <c r="BM28" s="128" t="s">
        <v>810</v>
      </c>
      <c r="BN28" s="127" t="s">
        <v>528</v>
      </c>
      <c r="BO28" s="128" t="s">
        <v>997</v>
      </c>
      <c r="BP28" s="127" t="s">
        <v>590</v>
      </c>
      <c r="BQ28" s="129" t="s">
        <v>935</v>
      </c>
      <c r="BR28" s="45"/>
      <c r="BS28" s="42"/>
      <c r="BT28" s="50" t="s">
        <v>678</v>
      </c>
      <c r="BU28" s="51" t="s">
        <v>1014</v>
      </c>
      <c r="BV28" s="52">
        <f>K3+(19*K5)</f>
        <v>20</v>
      </c>
      <c r="BW28" s="42"/>
    </row>
    <row r="29" spans="1:75" x14ac:dyDescent="0.2">
      <c r="A29" s="1">
        <v>21</v>
      </c>
      <c r="B29" s="7">
        <f>BV748</f>
        <v>740</v>
      </c>
      <c r="C29" s="8">
        <f>BV891</f>
        <v>883</v>
      </c>
      <c r="D29" s="8">
        <f>BV329</f>
        <v>321</v>
      </c>
      <c r="E29" s="8">
        <f>BV218</f>
        <v>210</v>
      </c>
      <c r="F29" s="8">
        <f>BV518</f>
        <v>510</v>
      </c>
      <c r="G29" s="8">
        <f>BV117</f>
        <v>109</v>
      </c>
      <c r="H29" s="8">
        <f>BV615</f>
        <v>607</v>
      </c>
      <c r="I29" s="8">
        <f>BV984</f>
        <v>976</v>
      </c>
      <c r="J29" s="8">
        <f>BV866</f>
        <v>858</v>
      </c>
      <c r="K29" s="8">
        <f>BV721</f>
        <v>713</v>
      </c>
      <c r="L29" s="8">
        <f>BV259</f>
        <v>251</v>
      </c>
      <c r="M29" s="8">
        <f>BV372</f>
        <v>364</v>
      </c>
      <c r="N29" s="8">
        <f>BV80</f>
        <v>72</v>
      </c>
      <c r="O29" s="8">
        <f>BV479</f>
        <v>471</v>
      </c>
      <c r="P29" s="8">
        <f>BV1005</f>
        <v>997</v>
      </c>
      <c r="Q29" s="8">
        <f>BV638</f>
        <v>630</v>
      </c>
      <c r="R29" s="8">
        <f>BV398</f>
        <v>390</v>
      </c>
      <c r="S29" s="8">
        <f>BV29</f>
        <v>21</v>
      </c>
      <c r="T29" s="8">
        <f>BV559</f>
        <v>551</v>
      </c>
      <c r="U29" s="8">
        <f>BV960</f>
        <v>952</v>
      </c>
      <c r="V29" s="12">
        <f>BV676</f>
        <v>668</v>
      </c>
      <c r="W29" s="8">
        <f>BV787</f>
        <v>779</v>
      </c>
      <c r="X29" s="8">
        <f>BV321</f>
        <v>313</v>
      </c>
      <c r="Y29" s="97">
        <f>BV178</f>
        <v>170</v>
      </c>
      <c r="Z29" s="8">
        <f>BV72</f>
        <v>64</v>
      </c>
      <c r="AA29" s="8">
        <f>BV439</f>
        <v>431</v>
      </c>
      <c r="AB29" s="8">
        <f>BV933</f>
        <v>925</v>
      </c>
      <c r="AC29" s="8">
        <f>BV534</f>
        <v>526</v>
      </c>
      <c r="AD29" s="8">
        <f>BV810</f>
        <v>802</v>
      </c>
      <c r="AE29" s="8">
        <f>BV697</f>
        <v>689</v>
      </c>
      <c r="AF29" s="8">
        <f>BV139</f>
        <v>131</v>
      </c>
      <c r="AG29" s="9">
        <f>BV284</f>
        <v>276</v>
      </c>
      <c r="AH29" s="5">
        <f t="shared" si="0"/>
        <v>16400</v>
      </c>
      <c r="AI29" s="5">
        <f t="shared" si="1"/>
        <v>11201200</v>
      </c>
      <c r="AJ29" s="2">
        <f t="shared" si="2"/>
        <v>8606720000</v>
      </c>
      <c r="AL29" s="126" t="s">
        <v>376</v>
      </c>
      <c r="AM29" s="128" t="s">
        <v>65</v>
      </c>
      <c r="AN29" s="127" t="s">
        <v>313</v>
      </c>
      <c r="AO29" s="127" t="s">
        <v>218</v>
      </c>
      <c r="AP29" s="127" t="s">
        <v>502</v>
      </c>
      <c r="AQ29" s="127" t="s">
        <v>32</v>
      </c>
      <c r="AR29" s="127" t="s">
        <v>440</v>
      </c>
      <c r="AS29" s="128" t="s">
        <v>96</v>
      </c>
      <c r="AT29" s="128" t="s">
        <v>859</v>
      </c>
      <c r="AU29" s="127" t="s">
        <v>638</v>
      </c>
      <c r="AV29" s="127" t="s">
        <v>795</v>
      </c>
      <c r="AW29" s="127" t="s">
        <v>702</v>
      </c>
      <c r="AX29" s="127" t="s">
        <v>982</v>
      </c>
      <c r="AY29" s="127" t="s">
        <v>513</v>
      </c>
      <c r="AZ29" s="128" t="s">
        <v>1084</v>
      </c>
      <c r="BA29" s="127" t="s">
        <v>575</v>
      </c>
      <c r="BB29" s="127" t="s">
        <v>149</v>
      </c>
      <c r="BC29" s="127" t="s">
        <v>368</v>
      </c>
      <c r="BD29" s="127" t="s">
        <v>211</v>
      </c>
      <c r="BE29" s="128" t="s">
        <v>305</v>
      </c>
      <c r="BF29" s="127" t="s">
        <v>24</v>
      </c>
      <c r="BG29" s="127" t="s">
        <v>494</v>
      </c>
      <c r="BH29" s="127" t="s">
        <v>88</v>
      </c>
      <c r="BI29" s="127" t="s">
        <v>432</v>
      </c>
      <c r="BJ29" s="127" t="s">
        <v>662</v>
      </c>
      <c r="BK29" s="127" t="s">
        <v>881</v>
      </c>
      <c r="BL29" s="128" t="s">
        <v>1129</v>
      </c>
      <c r="BM29" s="127" t="s">
        <v>819</v>
      </c>
      <c r="BN29" s="127" t="s">
        <v>536</v>
      </c>
      <c r="BO29" s="127" t="s">
        <v>1006</v>
      </c>
      <c r="BP29" s="127" t="s">
        <v>599</v>
      </c>
      <c r="BQ29" s="129" t="s">
        <v>944</v>
      </c>
      <c r="BR29" s="45"/>
      <c r="BS29" s="42"/>
      <c r="BT29" s="50" t="s">
        <v>368</v>
      </c>
      <c r="BU29" s="51" t="s">
        <v>1014</v>
      </c>
      <c r="BV29" s="52">
        <f>K3+(20*K5)</f>
        <v>21</v>
      </c>
      <c r="BW29" s="42"/>
    </row>
    <row r="30" spans="1:75" x14ac:dyDescent="0.2">
      <c r="A30" s="1">
        <v>22</v>
      </c>
      <c r="B30" s="7">
        <f>BV847</f>
        <v>839</v>
      </c>
      <c r="C30" s="8">
        <f>BV736</f>
        <v>728</v>
      </c>
      <c r="D30" s="8">
        <f>BV238</f>
        <v>230</v>
      </c>
      <c r="E30" s="8">
        <f>BV381</f>
        <v>373</v>
      </c>
      <c r="F30" s="8">
        <f>BV97</f>
        <v>89</v>
      </c>
      <c r="G30" s="8">
        <f>BV466</f>
        <v>458</v>
      </c>
      <c r="H30" s="8">
        <f>BV1028</f>
        <v>1020</v>
      </c>
      <c r="I30" s="8">
        <f>BV627</f>
        <v>619</v>
      </c>
      <c r="J30" s="8">
        <f>BV773</f>
        <v>765</v>
      </c>
      <c r="K30" s="8">
        <f>BV886</f>
        <v>878</v>
      </c>
      <c r="L30" s="8">
        <f>BV360</f>
        <v>352</v>
      </c>
      <c r="M30" s="8">
        <f>BV215</f>
        <v>207</v>
      </c>
      <c r="N30" s="8">
        <f>BV491</f>
        <v>483</v>
      </c>
      <c r="O30" s="8">
        <f>BV124</f>
        <v>116</v>
      </c>
      <c r="P30" s="8">
        <f>BV586</f>
        <v>578</v>
      </c>
      <c r="Q30" s="8">
        <f>BV985</f>
        <v>977</v>
      </c>
      <c r="R30" s="8">
        <f>BV41</f>
        <v>33</v>
      </c>
      <c r="S30" s="8">
        <f>BV442</f>
        <v>434</v>
      </c>
      <c r="T30" s="8">
        <f>BV908</f>
        <v>900</v>
      </c>
      <c r="U30" s="8">
        <f>BV539</f>
        <v>531</v>
      </c>
      <c r="V30" s="8">
        <f>BV839</f>
        <v>831</v>
      </c>
      <c r="W30" s="12">
        <f>BV696</f>
        <v>688</v>
      </c>
      <c r="X30" s="97">
        <f>BV166</f>
        <v>158</v>
      </c>
      <c r="Y30" s="8">
        <f>BV277</f>
        <v>269</v>
      </c>
      <c r="Z30" s="8">
        <f>BV419</f>
        <v>411</v>
      </c>
      <c r="AA30" s="8">
        <f>BV20</f>
        <v>12</v>
      </c>
      <c r="AB30" s="8">
        <f>BV578</f>
        <v>570</v>
      </c>
      <c r="AC30" s="8">
        <f>BV945</f>
        <v>937</v>
      </c>
      <c r="AD30" s="8">
        <f>BV653</f>
        <v>645</v>
      </c>
      <c r="AE30" s="8">
        <f>BV798</f>
        <v>790</v>
      </c>
      <c r="AF30" s="8">
        <f>BV304</f>
        <v>296</v>
      </c>
      <c r="AG30" s="9">
        <f>BV191</f>
        <v>183</v>
      </c>
      <c r="AH30" s="5">
        <f t="shared" si="0"/>
        <v>16400</v>
      </c>
      <c r="AI30" s="5">
        <f t="shared" si="1"/>
        <v>11201200</v>
      </c>
      <c r="AJ30" s="2">
        <f t="shared" si="2"/>
        <v>8606720000</v>
      </c>
      <c r="AL30" s="130" t="s">
        <v>1016</v>
      </c>
      <c r="AM30" s="127" t="s">
        <v>159</v>
      </c>
      <c r="AN30" s="127" t="s">
        <v>316</v>
      </c>
      <c r="AO30" s="127" t="s">
        <v>221</v>
      </c>
      <c r="AP30" s="127" t="s">
        <v>505</v>
      </c>
      <c r="AQ30" s="127" t="s">
        <v>35</v>
      </c>
      <c r="AR30" s="128" t="s">
        <v>443</v>
      </c>
      <c r="AS30" s="127" t="s">
        <v>99</v>
      </c>
      <c r="AT30" s="127" t="s">
        <v>871</v>
      </c>
      <c r="AU30" s="128" t="s">
        <v>651</v>
      </c>
      <c r="AV30" s="127" t="s">
        <v>808</v>
      </c>
      <c r="AW30" s="127" t="s">
        <v>714</v>
      </c>
      <c r="AX30" s="127" t="s">
        <v>995</v>
      </c>
      <c r="AY30" s="127" t="s">
        <v>526</v>
      </c>
      <c r="AZ30" s="127" t="s">
        <v>1</v>
      </c>
      <c r="BA30" s="128" t="s">
        <v>588</v>
      </c>
      <c r="BB30" s="127" t="s">
        <v>137</v>
      </c>
      <c r="BC30" s="127" t="s">
        <v>356</v>
      </c>
      <c r="BD30" s="128" t="s">
        <v>1111</v>
      </c>
      <c r="BE30" s="127" t="s">
        <v>292</v>
      </c>
      <c r="BF30" s="127" t="s">
        <v>12</v>
      </c>
      <c r="BG30" s="127" t="s">
        <v>481</v>
      </c>
      <c r="BH30" s="127" t="s">
        <v>75</v>
      </c>
      <c r="BI30" s="127" t="s">
        <v>419</v>
      </c>
      <c r="BJ30" s="127" t="s">
        <v>659</v>
      </c>
      <c r="BK30" s="127" t="s">
        <v>878</v>
      </c>
      <c r="BL30" s="127" t="s">
        <v>722</v>
      </c>
      <c r="BM30" s="128" t="s">
        <v>816</v>
      </c>
      <c r="BN30" s="127" t="s">
        <v>533</v>
      </c>
      <c r="BO30" s="127" t="s">
        <v>1003</v>
      </c>
      <c r="BP30" s="127" t="s">
        <v>596</v>
      </c>
      <c r="BQ30" s="129" t="s">
        <v>941</v>
      </c>
      <c r="BR30" s="45"/>
      <c r="BS30" s="42"/>
      <c r="BT30" s="50" t="s">
        <v>429</v>
      </c>
      <c r="BU30" s="51" t="s">
        <v>1014</v>
      </c>
      <c r="BV30" s="52">
        <f>K3+(21*K5)</f>
        <v>22</v>
      </c>
      <c r="BW30" s="42"/>
    </row>
    <row r="31" spans="1:75" x14ac:dyDescent="0.2">
      <c r="A31" s="1">
        <v>23</v>
      </c>
      <c r="B31" s="7">
        <f>BV291</f>
        <v>283</v>
      </c>
      <c r="C31" s="8">
        <f>BV148</f>
        <v>140</v>
      </c>
      <c r="D31" s="8">
        <f>BV706</f>
        <v>698</v>
      </c>
      <c r="E31" s="8">
        <f>BV817</f>
        <v>809</v>
      </c>
      <c r="F31" s="8">
        <f>BV525</f>
        <v>517</v>
      </c>
      <c r="G31" s="8">
        <f>BV926</f>
        <v>918</v>
      </c>
      <c r="H31" s="8">
        <f>BV432</f>
        <v>424</v>
      </c>
      <c r="I31" s="8">
        <f>BV63</f>
        <v>55</v>
      </c>
      <c r="J31" s="8">
        <f>BV169</f>
        <v>161</v>
      </c>
      <c r="K31" s="8">
        <f>BV314</f>
        <v>306</v>
      </c>
      <c r="L31" s="8">
        <f>BV780</f>
        <v>772</v>
      </c>
      <c r="M31" s="8">
        <f>BV667</f>
        <v>659</v>
      </c>
      <c r="N31" s="8">
        <f>BV967</f>
        <v>959</v>
      </c>
      <c r="O31" s="8">
        <f>BV568</f>
        <v>560</v>
      </c>
      <c r="P31" s="8">
        <f>BV38</f>
        <v>30</v>
      </c>
      <c r="Q31" s="8">
        <f>BV405</f>
        <v>397</v>
      </c>
      <c r="R31" s="8">
        <f>BV645</f>
        <v>637</v>
      </c>
      <c r="S31" s="8">
        <f>BV1014</f>
        <v>1006</v>
      </c>
      <c r="T31" s="8">
        <f>BV488</f>
        <v>480</v>
      </c>
      <c r="U31" s="8">
        <f>BV87</f>
        <v>79</v>
      </c>
      <c r="V31" s="8">
        <f>BV363</f>
        <v>355</v>
      </c>
      <c r="W31" s="97">
        <f>BV252</f>
        <v>244</v>
      </c>
      <c r="X31" s="12">
        <f>BV714</f>
        <v>706</v>
      </c>
      <c r="Y31" s="8">
        <f>BV857</f>
        <v>849</v>
      </c>
      <c r="Z31" s="8">
        <f>BV975</f>
        <v>967</v>
      </c>
      <c r="AA31" s="8">
        <f>BV608</f>
        <v>600</v>
      </c>
      <c r="AB31" s="8">
        <f>BV110</f>
        <v>102</v>
      </c>
      <c r="AC31" s="8">
        <f>BV509</f>
        <v>501</v>
      </c>
      <c r="AD31" s="8">
        <f>BV225</f>
        <v>217</v>
      </c>
      <c r="AE31" s="8">
        <f>BV338</f>
        <v>330</v>
      </c>
      <c r="AF31" s="8">
        <f>BV900</f>
        <v>892</v>
      </c>
      <c r="AG31" s="9">
        <f>BV755</f>
        <v>747</v>
      </c>
      <c r="AH31" s="5">
        <f t="shared" si="0"/>
        <v>16400</v>
      </c>
      <c r="AI31" s="5">
        <f t="shared" si="1"/>
        <v>11201200</v>
      </c>
      <c r="AL31" s="126" t="s">
        <v>374</v>
      </c>
      <c r="AM31" s="127" t="s">
        <v>155</v>
      </c>
      <c r="AN31" s="127" t="s">
        <v>311</v>
      </c>
      <c r="AO31" s="127" t="s">
        <v>216</v>
      </c>
      <c r="AP31" s="127" t="s">
        <v>500</v>
      </c>
      <c r="AQ31" s="128" t="s">
        <v>1127</v>
      </c>
      <c r="AR31" s="127" t="s">
        <v>438</v>
      </c>
      <c r="AS31" s="127" t="s">
        <v>94</v>
      </c>
      <c r="AT31" s="127" t="s">
        <v>861</v>
      </c>
      <c r="AU31" s="127" t="s">
        <v>640</v>
      </c>
      <c r="AV31" s="127" t="s">
        <v>797</v>
      </c>
      <c r="AW31" s="127" t="s">
        <v>704</v>
      </c>
      <c r="AX31" s="128" t="s">
        <v>984</v>
      </c>
      <c r="AY31" s="127" t="s">
        <v>515</v>
      </c>
      <c r="AZ31" s="127" t="s">
        <v>923</v>
      </c>
      <c r="BA31" s="127" t="s">
        <v>577</v>
      </c>
      <c r="BB31" s="127" t="s">
        <v>147</v>
      </c>
      <c r="BC31" s="128" t="s">
        <v>366</v>
      </c>
      <c r="BD31" s="127" t="s">
        <v>209</v>
      </c>
      <c r="BE31" s="127" t="s">
        <v>303</v>
      </c>
      <c r="BF31" s="127" t="s">
        <v>22</v>
      </c>
      <c r="BG31" s="127" t="s">
        <v>492</v>
      </c>
      <c r="BH31" s="127" t="s">
        <v>86</v>
      </c>
      <c r="BI31" s="128" t="s">
        <v>430</v>
      </c>
      <c r="BJ31" s="128" t="s">
        <v>664</v>
      </c>
      <c r="BK31" s="127" t="s">
        <v>883</v>
      </c>
      <c r="BL31" s="127" t="s">
        <v>726</v>
      </c>
      <c r="BM31" s="127" t="s">
        <v>821</v>
      </c>
      <c r="BN31" s="127" t="s">
        <v>538</v>
      </c>
      <c r="BO31" s="127" t="s">
        <v>1008</v>
      </c>
      <c r="BP31" s="128" t="s">
        <v>601</v>
      </c>
      <c r="BQ31" s="129" t="s">
        <v>946</v>
      </c>
      <c r="BR31" s="45"/>
      <c r="BS31" s="42"/>
      <c r="BT31" s="50" t="s">
        <v>26</v>
      </c>
      <c r="BU31" s="51" t="s">
        <v>1014</v>
      </c>
      <c r="BV31" s="52">
        <f>K3+(22*K5)</f>
        <v>23</v>
      </c>
      <c r="BW31" s="42"/>
    </row>
    <row r="32" spans="1:75" x14ac:dyDescent="0.2">
      <c r="A32" s="1">
        <v>24</v>
      </c>
      <c r="B32" s="7">
        <f>BV200</f>
        <v>192</v>
      </c>
      <c r="C32" s="8">
        <f>BV311</f>
        <v>303</v>
      </c>
      <c r="D32" s="8">
        <f>BV805</f>
        <v>797</v>
      </c>
      <c r="E32" s="8">
        <f>BV662</f>
        <v>654</v>
      </c>
      <c r="F32" s="8">
        <f>BV938</f>
        <v>930</v>
      </c>
      <c r="G32" s="8">
        <f>BV569</f>
        <v>561</v>
      </c>
      <c r="H32" s="8">
        <f>BV11</f>
        <v>3</v>
      </c>
      <c r="I32" s="8">
        <f>BV412</f>
        <v>404</v>
      </c>
      <c r="J32" s="8">
        <f>BV270</f>
        <v>262</v>
      </c>
      <c r="K32" s="8">
        <f>BV157</f>
        <v>149</v>
      </c>
      <c r="L32" s="8">
        <f>BV687</f>
        <v>679</v>
      </c>
      <c r="M32" s="8">
        <f>BV832</f>
        <v>824</v>
      </c>
      <c r="N32" s="8">
        <f>BV548</f>
        <v>540</v>
      </c>
      <c r="O32" s="8">
        <f>BV915</f>
        <v>907</v>
      </c>
      <c r="P32" s="8">
        <f>BV449</f>
        <v>441</v>
      </c>
      <c r="Q32" s="8">
        <f>BV50</f>
        <v>42</v>
      </c>
      <c r="R32" s="8">
        <f>BV994</f>
        <v>986</v>
      </c>
      <c r="S32" s="8">
        <f>BV593</f>
        <v>585</v>
      </c>
      <c r="T32" s="8">
        <f>BV131</f>
        <v>123</v>
      </c>
      <c r="U32" s="8">
        <f>BV500</f>
        <v>492</v>
      </c>
      <c r="V32" s="97">
        <f>BV208</f>
        <v>200</v>
      </c>
      <c r="W32" s="8">
        <f>BV351</f>
        <v>343</v>
      </c>
      <c r="X32" s="8">
        <f>BV877</f>
        <v>869</v>
      </c>
      <c r="Y32" s="12">
        <f>BV766</f>
        <v>758</v>
      </c>
      <c r="Z32" s="8">
        <f>BV620</f>
        <v>612</v>
      </c>
      <c r="AA32" s="8">
        <f>BV1019</f>
        <v>1011</v>
      </c>
      <c r="AB32" s="8">
        <f>BV457</f>
        <v>449</v>
      </c>
      <c r="AC32" s="8">
        <f>BV90</f>
        <v>82</v>
      </c>
      <c r="AD32" s="8">
        <f>BV390</f>
        <v>382</v>
      </c>
      <c r="AE32" s="8">
        <f>BV245</f>
        <v>237</v>
      </c>
      <c r="AF32" s="8">
        <f>BV743</f>
        <v>735</v>
      </c>
      <c r="AG32" s="9">
        <f>BV856</f>
        <v>848</v>
      </c>
      <c r="AH32" s="5">
        <f t="shared" si="0"/>
        <v>16400</v>
      </c>
      <c r="AI32" s="5">
        <f t="shared" si="1"/>
        <v>11201200</v>
      </c>
      <c r="AL32" s="126" t="s">
        <v>381</v>
      </c>
      <c r="AM32" s="127" t="s">
        <v>161</v>
      </c>
      <c r="AN32" s="127" t="s">
        <v>318</v>
      </c>
      <c r="AO32" s="127" t="s">
        <v>223</v>
      </c>
      <c r="AP32" s="128" t="s">
        <v>507</v>
      </c>
      <c r="AQ32" s="127" t="s">
        <v>37</v>
      </c>
      <c r="AR32" s="127" t="s">
        <v>445</v>
      </c>
      <c r="AS32" s="127" t="s">
        <v>101</v>
      </c>
      <c r="AT32" s="127" t="s">
        <v>869</v>
      </c>
      <c r="AU32" s="127" t="s">
        <v>649</v>
      </c>
      <c r="AV32" s="127" t="s">
        <v>806</v>
      </c>
      <c r="AW32" s="127" t="s">
        <v>712</v>
      </c>
      <c r="AX32" s="127" t="s">
        <v>993</v>
      </c>
      <c r="AY32" s="128" t="s">
        <v>1133</v>
      </c>
      <c r="AZ32" s="127" t="s">
        <v>932</v>
      </c>
      <c r="BA32" s="127" t="s">
        <v>586</v>
      </c>
      <c r="BB32" s="128" t="s">
        <v>139</v>
      </c>
      <c r="BC32" s="127" t="s">
        <v>358</v>
      </c>
      <c r="BD32" s="127" t="s">
        <v>200</v>
      </c>
      <c r="BE32" s="127" t="s">
        <v>294</v>
      </c>
      <c r="BF32" s="127" t="s">
        <v>14</v>
      </c>
      <c r="BG32" s="127" t="s">
        <v>483</v>
      </c>
      <c r="BH32" s="128" t="s">
        <v>77</v>
      </c>
      <c r="BI32" s="127" t="s">
        <v>421</v>
      </c>
      <c r="BJ32" s="127" t="s">
        <v>657</v>
      </c>
      <c r="BK32" s="128" t="s">
        <v>876</v>
      </c>
      <c r="BL32" s="127" t="s">
        <v>720</v>
      </c>
      <c r="BM32" s="127" t="s">
        <v>814</v>
      </c>
      <c r="BN32" s="127" t="s">
        <v>532</v>
      </c>
      <c r="BO32" s="127" t="s">
        <v>1001</v>
      </c>
      <c r="BP32" s="127" t="s">
        <v>594</v>
      </c>
      <c r="BQ32" s="131" t="s">
        <v>939</v>
      </c>
      <c r="BR32" s="45"/>
      <c r="BS32" s="42"/>
      <c r="BT32" s="50" t="s">
        <v>217</v>
      </c>
      <c r="BU32" s="51" t="s">
        <v>1014</v>
      </c>
      <c r="BV32" s="52">
        <f>K3+(23*K5)</f>
        <v>24</v>
      </c>
      <c r="BW32" s="42"/>
    </row>
    <row r="33" spans="1:75" x14ac:dyDescent="0.2">
      <c r="A33" s="1">
        <v>25</v>
      </c>
      <c r="B33" s="7">
        <f>BV478</f>
        <v>470</v>
      </c>
      <c r="C33" s="8">
        <f>BV77</f>
        <v>69</v>
      </c>
      <c r="D33" s="8">
        <f>BV639</f>
        <v>631</v>
      </c>
      <c r="E33" s="8">
        <f>BV1008</f>
        <v>1000</v>
      </c>
      <c r="F33" s="8">
        <f>BV724</f>
        <v>716</v>
      </c>
      <c r="G33" s="8">
        <f>BV867</f>
        <v>859</v>
      </c>
      <c r="H33" s="8">
        <f>BV369</f>
        <v>361</v>
      </c>
      <c r="I33" s="8">
        <f>BV258</f>
        <v>250</v>
      </c>
      <c r="J33" s="8">
        <f>BV120</f>
        <v>112</v>
      </c>
      <c r="K33" s="8">
        <f>BV519</f>
        <v>511</v>
      </c>
      <c r="L33" s="8">
        <f>BV981</f>
        <v>973</v>
      </c>
      <c r="M33" s="8">
        <f>BV614</f>
        <v>606</v>
      </c>
      <c r="N33" s="8">
        <f>BV890</f>
        <v>882</v>
      </c>
      <c r="O33" s="8">
        <f>BV745</f>
        <v>737</v>
      </c>
      <c r="P33" s="8">
        <f>BV219</f>
        <v>211</v>
      </c>
      <c r="Q33" s="8">
        <f>BV332</f>
        <v>324</v>
      </c>
      <c r="R33" s="8">
        <f>BV700</f>
        <v>692</v>
      </c>
      <c r="S33" s="8">
        <f>BV811</f>
        <v>803</v>
      </c>
      <c r="T33" s="8">
        <f>BV281</f>
        <v>273</v>
      </c>
      <c r="U33" s="8">
        <f>BV138</f>
        <v>130</v>
      </c>
      <c r="V33" s="8">
        <f>BV438</f>
        <v>430</v>
      </c>
      <c r="W33" s="8">
        <f>BV69</f>
        <v>61</v>
      </c>
      <c r="X33" s="8">
        <f>BV535</f>
        <v>527</v>
      </c>
      <c r="Y33" s="8">
        <f>BV936</f>
        <v>928</v>
      </c>
      <c r="Z33" s="12">
        <f>BV786</f>
        <v>778</v>
      </c>
      <c r="AA33" s="8">
        <f>BV673</f>
        <v>665</v>
      </c>
      <c r="AB33" s="8">
        <f>BV179</f>
        <v>171</v>
      </c>
      <c r="AC33" s="97">
        <f>BV324</f>
        <v>316</v>
      </c>
      <c r="AD33" s="8">
        <f>BV32</f>
        <v>24</v>
      </c>
      <c r="AE33" s="8">
        <f>BV399</f>
        <v>391</v>
      </c>
      <c r="AF33" s="8">
        <f>BV957</f>
        <v>949</v>
      </c>
      <c r="AG33" s="9">
        <f>BV558</f>
        <v>550</v>
      </c>
      <c r="AH33" s="5">
        <f t="shared" si="0"/>
        <v>16400</v>
      </c>
      <c r="AI33" s="5">
        <f t="shared" si="1"/>
        <v>11201200</v>
      </c>
      <c r="AJ33" s="2">
        <f t="shared" si="2"/>
        <v>8606720000</v>
      </c>
      <c r="AL33" s="126" t="s">
        <v>945</v>
      </c>
      <c r="AM33" s="127" t="s">
        <v>600</v>
      </c>
      <c r="AN33" s="127" t="s">
        <v>1007</v>
      </c>
      <c r="AO33" s="128" t="s">
        <v>537</v>
      </c>
      <c r="AP33" s="127" t="s">
        <v>820</v>
      </c>
      <c r="AQ33" s="128" t="s">
        <v>379</v>
      </c>
      <c r="AR33" s="127" t="s">
        <v>882</v>
      </c>
      <c r="AS33" s="127" t="s">
        <v>663</v>
      </c>
      <c r="AT33" s="127" t="s">
        <v>431</v>
      </c>
      <c r="AU33" s="127" t="s">
        <v>87</v>
      </c>
      <c r="AV33" s="128" t="s">
        <v>493</v>
      </c>
      <c r="AW33" s="127" t="s">
        <v>23</v>
      </c>
      <c r="AX33" s="128" t="s">
        <v>304</v>
      </c>
      <c r="AY33" s="127" t="s">
        <v>210</v>
      </c>
      <c r="AZ33" s="127" t="s">
        <v>367</v>
      </c>
      <c r="BA33" s="127" t="s">
        <v>148</v>
      </c>
      <c r="BB33" s="127" t="s">
        <v>576</v>
      </c>
      <c r="BC33" s="127" t="s">
        <v>922</v>
      </c>
      <c r="BD33" s="127" t="s">
        <v>514</v>
      </c>
      <c r="BE33" s="127" t="s">
        <v>983</v>
      </c>
      <c r="BF33" s="127" t="s">
        <v>703</v>
      </c>
      <c r="BG33" s="127" t="s">
        <v>796</v>
      </c>
      <c r="BH33" s="127" t="s">
        <v>639</v>
      </c>
      <c r="BI33" s="128" t="s">
        <v>1135</v>
      </c>
      <c r="BJ33" s="127" t="s">
        <v>95</v>
      </c>
      <c r="BK33" s="127" t="s">
        <v>439</v>
      </c>
      <c r="BL33" s="127" t="s">
        <v>31</v>
      </c>
      <c r="BM33" s="127" t="s">
        <v>501</v>
      </c>
      <c r="BN33" s="127" t="s">
        <v>217</v>
      </c>
      <c r="BO33" s="127" t="s">
        <v>312</v>
      </c>
      <c r="BP33" s="128" t="s">
        <v>156</v>
      </c>
      <c r="BQ33" s="129" t="s">
        <v>375</v>
      </c>
      <c r="BR33" s="45"/>
      <c r="BS33" s="42"/>
      <c r="BT33" s="50" t="s">
        <v>286</v>
      </c>
      <c r="BU33" s="51" t="s">
        <v>1014</v>
      </c>
      <c r="BV33" s="52">
        <f>K3+(24*K5)</f>
        <v>25</v>
      </c>
      <c r="BW33" s="42"/>
    </row>
    <row r="34" spans="1:75" x14ac:dyDescent="0.2">
      <c r="A34" s="1">
        <v>26</v>
      </c>
      <c r="B34" s="7">
        <f>BV121</f>
        <v>113</v>
      </c>
      <c r="C34" s="8">
        <f>BV490</f>
        <v>482</v>
      </c>
      <c r="D34" s="8">
        <f>BV988</f>
        <v>980</v>
      </c>
      <c r="E34" s="8">
        <f>BV587</f>
        <v>579</v>
      </c>
      <c r="F34" s="8">
        <f>BV887</f>
        <v>879</v>
      </c>
      <c r="G34" s="8">
        <f>BV776</f>
        <v>768</v>
      </c>
      <c r="H34" s="8">
        <f>BV214</f>
        <v>206</v>
      </c>
      <c r="I34" s="8">
        <f>BV357</f>
        <v>349</v>
      </c>
      <c r="J34" s="8">
        <f>BV467</f>
        <v>459</v>
      </c>
      <c r="K34" s="8">
        <f>BV100</f>
        <v>92</v>
      </c>
      <c r="L34" s="8">
        <f>BV626</f>
        <v>618</v>
      </c>
      <c r="M34" s="8">
        <f>BV1025</f>
        <v>1017</v>
      </c>
      <c r="N34" s="8">
        <f>BV733</f>
        <v>725</v>
      </c>
      <c r="O34" s="8">
        <f>BV846</f>
        <v>838</v>
      </c>
      <c r="P34" s="8">
        <f>BV384</f>
        <v>376</v>
      </c>
      <c r="Q34" s="8">
        <f>BV239</f>
        <v>231</v>
      </c>
      <c r="R34" s="8">
        <f>BV799</f>
        <v>791</v>
      </c>
      <c r="S34" s="8">
        <f>BV656</f>
        <v>648</v>
      </c>
      <c r="T34" s="8">
        <f>BV190</f>
        <v>182</v>
      </c>
      <c r="U34" s="8">
        <f>BV301</f>
        <v>293</v>
      </c>
      <c r="V34" s="8">
        <f>BV17</f>
        <v>9</v>
      </c>
      <c r="W34" s="8">
        <f>BV418</f>
        <v>410</v>
      </c>
      <c r="X34" s="8">
        <f>BV948</f>
        <v>940</v>
      </c>
      <c r="Y34" s="8">
        <f>BV579</f>
        <v>571</v>
      </c>
      <c r="Z34" s="8">
        <f>BV693</f>
        <v>685</v>
      </c>
      <c r="AA34" s="12">
        <f>BV838</f>
        <v>830</v>
      </c>
      <c r="AB34" s="97">
        <f>BV280</f>
        <v>272</v>
      </c>
      <c r="AC34" s="8">
        <f>BV167</f>
        <v>159</v>
      </c>
      <c r="AD34" s="8">
        <f>BV443</f>
        <v>435</v>
      </c>
      <c r="AE34" s="8">
        <f>BV44</f>
        <v>36</v>
      </c>
      <c r="AF34" s="8">
        <f>BV538</f>
        <v>530</v>
      </c>
      <c r="AG34" s="9">
        <f>BV905</f>
        <v>897</v>
      </c>
      <c r="AH34" s="5">
        <f t="shared" si="0"/>
        <v>16400</v>
      </c>
      <c r="AI34" s="5">
        <f t="shared" si="1"/>
        <v>11201200</v>
      </c>
      <c r="AJ34" s="2">
        <f t="shared" si="2"/>
        <v>8606720000</v>
      </c>
      <c r="AL34" s="126" t="s">
        <v>940</v>
      </c>
      <c r="AM34" s="127" t="s">
        <v>595</v>
      </c>
      <c r="AN34" s="128" t="s">
        <v>1002</v>
      </c>
      <c r="AO34" s="127" t="s">
        <v>2</v>
      </c>
      <c r="AP34" s="128" t="s">
        <v>815</v>
      </c>
      <c r="AQ34" s="127" t="s">
        <v>721</v>
      </c>
      <c r="AR34" s="127" t="s">
        <v>877</v>
      </c>
      <c r="AS34" s="127" t="s">
        <v>658</v>
      </c>
      <c r="AT34" s="127" t="s">
        <v>420</v>
      </c>
      <c r="AU34" s="127" t="s">
        <v>76</v>
      </c>
      <c r="AV34" s="127" t="s">
        <v>482</v>
      </c>
      <c r="AW34" s="128" t="s">
        <v>13</v>
      </c>
      <c r="AX34" s="127" t="s">
        <v>293</v>
      </c>
      <c r="AY34" s="128" t="s">
        <v>1016</v>
      </c>
      <c r="AZ34" s="127" t="s">
        <v>357</v>
      </c>
      <c r="BA34" s="127" t="s">
        <v>138</v>
      </c>
      <c r="BB34" s="127" t="s">
        <v>587</v>
      </c>
      <c r="BC34" s="127" t="s">
        <v>933</v>
      </c>
      <c r="BD34" s="127" t="s">
        <v>525</v>
      </c>
      <c r="BE34" s="127" t="s">
        <v>994</v>
      </c>
      <c r="BF34" s="127" t="s">
        <v>713</v>
      </c>
      <c r="BG34" s="127" t="s">
        <v>807</v>
      </c>
      <c r="BH34" s="128" t="s">
        <v>650</v>
      </c>
      <c r="BI34" s="127" t="s">
        <v>870</v>
      </c>
      <c r="BJ34" s="127" t="s">
        <v>100</v>
      </c>
      <c r="BK34" s="127" t="s">
        <v>444</v>
      </c>
      <c r="BL34" s="127" t="s">
        <v>36</v>
      </c>
      <c r="BM34" s="127" t="s">
        <v>506</v>
      </c>
      <c r="BN34" s="127" t="s">
        <v>222</v>
      </c>
      <c r="BO34" s="127" t="s">
        <v>317</v>
      </c>
      <c r="BP34" s="127" t="s">
        <v>160</v>
      </c>
      <c r="BQ34" s="131" t="s">
        <v>1137</v>
      </c>
      <c r="BR34" s="45"/>
      <c r="BS34" s="42"/>
      <c r="BT34" s="50" t="s">
        <v>479</v>
      </c>
      <c r="BU34" s="51" t="s">
        <v>1014</v>
      </c>
      <c r="BV34" s="52">
        <f>K3+(25*K5)</f>
        <v>26</v>
      </c>
      <c r="BW34" s="42"/>
    </row>
    <row r="35" spans="1:75" x14ac:dyDescent="0.2">
      <c r="A35" s="1">
        <v>27</v>
      </c>
      <c r="B35" s="7">
        <f>BV565</f>
        <v>557</v>
      </c>
      <c r="C35" s="8">
        <f>BV966</f>
        <v>958</v>
      </c>
      <c r="D35" s="8">
        <f>BV408</f>
        <v>400</v>
      </c>
      <c r="E35" s="8">
        <f>BV39</f>
        <v>31</v>
      </c>
      <c r="F35" s="8">
        <f>BV315</f>
        <v>307</v>
      </c>
      <c r="G35" s="8">
        <f>BV172</f>
        <v>164</v>
      </c>
      <c r="H35" s="8">
        <f>BV666</f>
        <v>658</v>
      </c>
      <c r="I35" s="8">
        <f>BV777</f>
        <v>769</v>
      </c>
      <c r="J35" s="8">
        <f>BV927</f>
        <v>919</v>
      </c>
      <c r="K35" s="8">
        <f>BV528</f>
        <v>520</v>
      </c>
      <c r="L35" s="8">
        <f>BV62</f>
        <v>54</v>
      </c>
      <c r="M35" s="8">
        <f>BV429</f>
        <v>421</v>
      </c>
      <c r="N35" s="8">
        <f>BV145</f>
        <v>137</v>
      </c>
      <c r="O35" s="8">
        <f>BV290</f>
        <v>282</v>
      </c>
      <c r="P35" s="8">
        <f>BV820</f>
        <v>812</v>
      </c>
      <c r="Q35" s="8">
        <f>BV707</f>
        <v>699</v>
      </c>
      <c r="R35" s="8">
        <f>BV339</f>
        <v>331</v>
      </c>
      <c r="S35" s="8">
        <f>BV228</f>
        <v>220</v>
      </c>
      <c r="T35" s="8">
        <f>BV754</f>
        <v>746</v>
      </c>
      <c r="U35" s="8">
        <f>BV897</f>
        <v>889</v>
      </c>
      <c r="V35" s="8">
        <f>BV605</f>
        <v>597</v>
      </c>
      <c r="W35" s="8">
        <f>BV974</f>
        <v>966</v>
      </c>
      <c r="X35" s="8">
        <f>BV512</f>
        <v>504</v>
      </c>
      <c r="Y35" s="8">
        <f>BV111</f>
        <v>103</v>
      </c>
      <c r="Z35" s="8">
        <f>BV249</f>
        <v>241</v>
      </c>
      <c r="AA35" s="97">
        <f>BV362</f>
        <v>354</v>
      </c>
      <c r="AB35" s="12">
        <f>BV860</f>
        <v>852</v>
      </c>
      <c r="AC35" s="8">
        <f>BV715</f>
        <v>707</v>
      </c>
      <c r="AD35" s="8">
        <f>BV1015</f>
        <v>1007</v>
      </c>
      <c r="AE35" s="8">
        <f>BV648</f>
        <v>640</v>
      </c>
      <c r="AF35" s="8">
        <f>BV86</f>
        <v>78</v>
      </c>
      <c r="AG35" s="9">
        <f>BV485</f>
        <v>477</v>
      </c>
      <c r="AH35" s="5">
        <f t="shared" si="0"/>
        <v>16400</v>
      </c>
      <c r="AI35" s="5">
        <f t="shared" si="1"/>
        <v>11201200</v>
      </c>
      <c r="AL35" s="126" t="s">
        <v>943</v>
      </c>
      <c r="AM35" s="128" t="s">
        <v>598</v>
      </c>
      <c r="AN35" s="127" t="s">
        <v>1005</v>
      </c>
      <c r="AO35" s="127" t="s">
        <v>535</v>
      </c>
      <c r="AP35" s="127" t="s">
        <v>818</v>
      </c>
      <c r="AQ35" s="127" t="s">
        <v>724</v>
      </c>
      <c r="AR35" s="127" t="s">
        <v>880</v>
      </c>
      <c r="AS35" s="127" t="s">
        <v>661</v>
      </c>
      <c r="AT35" s="128" t="s">
        <v>1122</v>
      </c>
      <c r="AU35" s="127" t="s">
        <v>89</v>
      </c>
      <c r="AV35" s="127" t="s">
        <v>495</v>
      </c>
      <c r="AW35" s="127" t="s">
        <v>25</v>
      </c>
      <c r="AX35" s="127" t="s">
        <v>306</v>
      </c>
      <c r="AY35" s="127" t="s">
        <v>212</v>
      </c>
      <c r="AZ35" s="127" t="s">
        <v>369</v>
      </c>
      <c r="BA35" s="127" t="s">
        <v>150</v>
      </c>
      <c r="BB35" s="127" t="s">
        <v>574</v>
      </c>
      <c r="BC35" s="127" t="s">
        <v>920</v>
      </c>
      <c r="BD35" s="127" t="s">
        <v>512</v>
      </c>
      <c r="BE35" s="128" t="s">
        <v>981</v>
      </c>
      <c r="BF35" s="127" t="s">
        <v>701</v>
      </c>
      <c r="BG35" s="128" t="s">
        <v>794</v>
      </c>
      <c r="BH35" s="127" t="s">
        <v>637</v>
      </c>
      <c r="BI35" s="127" t="s">
        <v>858</v>
      </c>
      <c r="BJ35" s="127" t="s">
        <v>97</v>
      </c>
      <c r="BK35" s="127" t="s">
        <v>441</v>
      </c>
      <c r="BL35" s="128" t="s">
        <v>33</v>
      </c>
      <c r="BM35" s="127" t="s">
        <v>503</v>
      </c>
      <c r="BN35" s="128" t="s">
        <v>219</v>
      </c>
      <c r="BO35" s="127" t="s">
        <v>314</v>
      </c>
      <c r="BP35" s="127" t="s">
        <v>157</v>
      </c>
      <c r="BQ35" s="129" t="s">
        <v>377</v>
      </c>
      <c r="BR35" s="45"/>
      <c r="BS35" s="42"/>
      <c r="BT35" s="50" t="s">
        <v>109</v>
      </c>
      <c r="BU35" s="51" t="s">
        <v>1014</v>
      </c>
      <c r="BV35" s="52">
        <f>K3+(26*K5)</f>
        <v>27</v>
      </c>
      <c r="BW35" s="42"/>
    </row>
    <row r="36" spans="1:75" x14ac:dyDescent="0.2">
      <c r="A36" s="1">
        <v>28</v>
      </c>
      <c r="B36" s="7">
        <f>BV914</f>
        <v>906</v>
      </c>
      <c r="C36" s="8">
        <f>BV545</f>
        <v>537</v>
      </c>
      <c r="D36" s="8">
        <f>BV51</f>
        <v>43</v>
      </c>
      <c r="E36" s="8">
        <f>BV452</f>
        <v>444</v>
      </c>
      <c r="F36" s="8">
        <f>BV160</f>
        <v>152</v>
      </c>
      <c r="G36" s="8">
        <f>BV271</f>
        <v>263</v>
      </c>
      <c r="H36" s="8">
        <f>BV829</f>
        <v>821</v>
      </c>
      <c r="I36" s="8">
        <f>BV686</f>
        <v>678</v>
      </c>
      <c r="J36" s="8">
        <f>BV572</f>
        <v>564</v>
      </c>
      <c r="K36" s="8">
        <f>BV939</f>
        <v>931</v>
      </c>
      <c r="L36" s="8">
        <f>BV409</f>
        <v>401</v>
      </c>
      <c r="M36" s="8">
        <f>BV10</f>
        <v>2</v>
      </c>
      <c r="N36" s="8">
        <f>BV310</f>
        <v>302</v>
      </c>
      <c r="O36" s="8">
        <f>BV197</f>
        <v>189</v>
      </c>
      <c r="P36" s="8">
        <f>BV663</f>
        <v>655</v>
      </c>
      <c r="Q36" s="8">
        <f>BV808</f>
        <v>800</v>
      </c>
      <c r="R36" s="8">
        <f>BV248</f>
        <v>240</v>
      </c>
      <c r="S36" s="8">
        <f>BV391</f>
        <v>383</v>
      </c>
      <c r="T36" s="8">
        <f>BV853</f>
        <v>845</v>
      </c>
      <c r="U36" s="8">
        <f>BV742</f>
        <v>734</v>
      </c>
      <c r="V36" s="8">
        <f>BV1018</f>
        <v>1010</v>
      </c>
      <c r="W36" s="8">
        <f>BV617</f>
        <v>609</v>
      </c>
      <c r="X36" s="8">
        <f>BV91</f>
        <v>83</v>
      </c>
      <c r="Y36" s="8">
        <f>BV460</f>
        <v>452</v>
      </c>
      <c r="Z36" s="97">
        <f>BV350</f>
        <v>342</v>
      </c>
      <c r="AA36" s="8">
        <f>BV205</f>
        <v>197</v>
      </c>
      <c r="AB36" s="8">
        <f>BV767</f>
        <v>759</v>
      </c>
      <c r="AC36" s="12">
        <f>BV880</f>
        <v>872</v>
      </c>
      <c r="AD36" s="8">
        <f>BV596</f>
        <v>588</v>
      </c>
      <c r="AE36" s="8">
        <f>BV995</f>
        <v>987</v>
      </c>
      <c r="AF36" s="8">
        <f>BV497</f>
        <v>489</v>
      </c>
      <c r="AG36" s="9">
        <f>BV130</f>
        <v>122</v>
      </c>
      <c r="AH36" s="5">
        <f t="shared" si="0"/>
        <v>16400</v>
      </c>
      <c r="AI36" s="5">
        <f t="shared" si="1"/>
        <v>11201200</v>
      </c>
      <c r="AL36" s="130" t="s">
        <v>1136</v>
      </c>
      <c r="AM36" s="127" t="s">
        <v>597</v>
      </c>
      <c r="AN36" s="127" t="s">
        <v>1004</v>
      </c>
      <c r="AO36" s="127" t="s">
        <v>534</v>
      </c>
      <c r="AP36" s="127" t="s">
        <v>817</v>
      </c>
      <c r="AQ36" s="127" t="s">
        <v>723</v>
      </c>
      <c r="AR36" s="127" t="s">
        <v>879</v>
      </c>
      <c r="AS36" s="127" t="s">
        <v>660</v>
      </c>
      <c r="AT36" s="127" t="s">
        <v>418</v>
      </c>
      <c r="AU36" s="128" t="s">
        <v>74</v>
      </c>
      <c r="AV36" s="127" t="s">
        <v>480</v>
      </c>
      <c r="AW36" s="127" t="s">
        <v>11</v>
      </c>
      <c r="AX36" s="127" t="s">
        <v>291</v>
      </c>
      <c r="AY36" s="127" t="s">
        <v>197</v>
      </c>
      <c r="AZ36" s="127" t="s">
        <v>355</v>
      </c>
      <c r="BA36" s="127" t="s">
        <v>136</v>
      </c>
      <c r="BB36" s="127" t="s">
        <v>589</v>
      </c>
      <c r="BC36" s="127" t="s">
        <v>934</v>
      </c>
      <c r="BD36" s="128" t="s">
        <v>527</v>
      </c>
      <c r="BE36" s="127" t="s">
        <v>996</v>
      </c>
      <c r="BF36" s="128" t="s">
        <v>715</v>
      </c>
      <c r="BG36" s="127" t="s">
        <v>809</v>
      </c>
      <c r="BH36" s="127" t="s">
        <v>652</v>
      </c>
      <c r="BI36" s="127" t="s">
        <v>872</v>
      </c>
      <c r="BJ36" s="127" t="s">
        <v>98</v>
      </c>
      <c r="BK36" s="127" t="s">
        <v>442</v>
      </c>
      <c r="BL36" s="127" t="s">
        <v>34</v>
      </c>
      <c r="BM36" s="128" t="s">
        <v>504</v>
      </c>
      <c r="BN36" s="127" t="s">
        <v>220</v>
      </c>
      <c r="BO36" s="128" t="s">
        <v>315</v>
      </c>
      <c r="BP36" s="127" t="s">
        <v>158</v>
      </c>
      <c r="BQ36" s="129" t="s">
        <v>378</v>
      </c>
      <c r="BR36" s="45"/>
      <c r="BS36" s="42"/>
      <c r="BT36" s="50" t="s">
        <v>167</v>
      </c>
      <c r="BU36" s="51" t="s">
        <v>1014</v>
      </c>
      <c r="BV36" s="52">
        <f>K3+(27*K5)</f>
        <v>28</v>
      </c>
      <c r="BW36" s="42"/>
    </row>
    <row r="37" spans="1:75" x14ac:dyDescent="0.2">
      <c r="A37" s="1">
        <v>29</v>
      </c>
      <c r="B37" s="7">
        <f>BV607</f>
        <v>599</v>
      </c>
      <c r="C37" s="8">
        <f>BV976</f>
        <v>968</v>
      </c>
      <c r="D37" s="8">
        <f>BV510</f>
        <v>502</v>
      </c>
      <c r="E37" s="8">
        <f>BV109</f>
        <v>101</v>
      </c>
      <c r="F37" s="8">
        <f>BV337</f>
        <v>329</v>
      </c>
      <c r="G37" s="8">
        <f>BV226</f>
        <v>218</v>
      </c>
      <c r="H37" s="8">
        <f>BV756</f>
        <v>748</v>
      </c>
      <c r="I37" s="8">
        <f>BV899</f>
        <v>891</v>
      </c>
      <c r="J37" s="8">
        <f>BV1013</f>
        <v>1005</v>
      </c>
      <c r="K37" s="8">
        <f>BV646</f>
        <v>638</v>
      </c>
      <c r="L37" s="8">
        <f>BV88</f>
        <v>80</v>
      </c>
      <c r="M37" s="8">
        <f>BV487</f>
        <v>479</v>
      </c>
      <c r="N37" s="8">
        <f>BV251</f>
        <v>243</v>
      </c>
      <c r="O37" s="8">
        <f>BV364</f>
        <v>356</v>
      </c>
      <c r="P37" s="8">
        <f>BV858</f>
        <v>850</v>
      </c>
      <c r="Q37" s="8">
        <f>BV713</f>
        <v>705</v>
      </c>
      <c r="R37" s="8">
        <f>BV313</f>
        <v>305</v>
      </c>
      <c r="S37" s="8">
        <f>BV170</f>
        <v>162</v>
      </c>
      <c r="T37" s="8">
        <f>BV668</f>
        <v>660</v>
      </c>
      <c r="U37" s="8">
        <f>BV779</f>
        <v>771</v>
      </c>
      <c r="V37" s="8">
        <f>BV567</f>
        <v>559</v>
      </c>
      <c r="W37" s="8">
        <f>BV968</f>
        <v>960</v>
      </c>
      <c r="X37" s="8">
        <f>BV406</f>
        <v>398</v>
      </c>
      <c r="Y37" s="8">
        <f>BV37</f>
        <v>29</v>
      </c>
      <c r="Z37" s="8">
        <f>BV147</f>
        <v>139</v>
      </c>
      <c r="AA37" s="8">
        <f>BV292</f>
        <v>284</v>
      </c>
      <c r="AB37" s="8">
        <f>BV818</f>
        <v>810</v>
      </c>
      <c r="AC37" s="8">
        <f>BV705</f>
        <v>697</v>
      </c>
      <c r="AD37" s="12">
        <f>BV925</f>
        <v>917</v>
      </c>
      <c r="AE37" s="8">
        <f>BV526</f>
        <v>518</v>
      </c>
      <c r="AF37" s="8">
        <f>BV64</f>
        <v>56</v>
      </c>
      <c r="AG37" s="99">
        <f>BV431</f>
        <v>423</v>
      </c>
      <c r="AH37" s="5">
        <f t="shared" si="0"/>
        <v>16400</v>
      </c>
      <c r="AI37" s="5">
        <f t="shared" si="1"/>
        <v>11201200</v>
      </c>
      <c r="AL37" s="126" t="s">
        <v>949</v>
      </c>
      <c r="AM37" s="128" t="s">
        <v>604</v>
      </c>
      <c r="AN37" s="127" t="s">
        <v>1011</v>
      </c>
      <c r="AO37" s="127" t="s">
        <v>540</v>
      </c>
      <c r="AP37" s="127" t="s">
        <v>824</v>
      </c>
      <c r="AQ37" s="127" t="s">
        <v>729</v>
      </c>
      <c r="AR37" s="127" t="s">
        <v>886</v>
      </c>
      <c r="AS37" s="128" t="s">
        <v>667</v>
      </c>
      <c r="AT37" s="128" t="s">
        <v>427</v>
      </c>
      <c r="AU37" s="127" t="s">
        <v>83</v>
      </c>
      <c r="AV37" s="127" t="s">
        <v>489</v>
      </c>
      <c r="AW37" s="127" t="s">
        <v>19</v>
      </c>
      <c r="AX37" s="127" t="s">
        <v>300</v>
      </c>
      <c r="AY37" s="127" t="s">
        <v>206</v>
      </c>
      <c r="AZ37" s="128" t="s">
        <v>364</v>
      </c>
      <c r="BA37" s="127" t="s">
        <v>144</v>
      </c>
      <c r="BB37" s="127" t="s">
        <v>580</v>
      </c>
      <c r="BC37" s="127" t="s">
        <v>926</v>
      </c>
      <c r="BD37" s="127" t="s">
        <v>518</v>
      </c>
      <c r="BE37" s="127" t="s">
        <v>987</v>
      </c>
      <c r="BF37" s="127" t="s">
        <v>707</v>
      </c>
      <c r="BG37" s="128" t="s">
        <v>800</v>
      </c>
      <c r="BH37" s="127" t="s">
        <v>643</v>
      </c>
      <c r="BI37" s="127" t="s">
        <v>864</v>
      </c>
      <c r="BJ37" s="127" t="s">
        <v>91</v>
      </c>
      <c r="BK37" s="127" t="s">
        <v>435</v>
      </c>
      <c r="BL37" s="127" t="s">
        <v>27</v>
      </c>
      <c r="BM37" s="127" t="s">
        <v>497</v>
      </c>
      <c r="BN37" s="128" t="s">
        <v>1120</v>
      </c>
      <c r="BO37" s="127" t="s">
        <v>308</v>
      </c>
      <c r="BP37" s="127" t="s">
        <v>152</v>
      </c>
      <c r="BQ37" s="129" t="s">
        <v>371</v>
      </c>
      <c r="BR37" s="45"/>
      <c r="BS37" s="42"/>
      <c r="BT37" s="50" t="s">
        <v>864</v>
      </c>
      <c r="BU37" s="51" t="s">
        <v>1014</v>
      </c>
      <c r="BV37" s="52">
        <f>K3+(28*K5)</f>
        <v>29</v>
      </c>
      <c r="BW37" s="42"/>
    </row>
    <row r="38" spans="1:75" x14ac:dyDescent="0.2">
      <c r="A38" s="1">
        <v>30</v>
      </c>
      <c r="B38" s="7">
        <f>BV1020</f>
        <v>1012</v>
      </c>
      <c r="C38" s="8">
        <f>BV619</f>
        <v>611</v>
      </c>
      <c r="D38" s="8">
        <f>BV89</f>
        <v>81</v>
      </c>
      <c r="E38" s="8">
        <f>BV458</f>
        <v>450</v>
      </c>
      <c r="F38" s="8">
        <f>BV246</f>
        <v>238</v>
      </c>
      <c r="G38" s="8">
        <f>BV389</f>
        <v>381</v>
      </c>
      <c r="H38" s="8">
        <f>BV855</f>
        <v>847</v>
      </c>
      <c r="I38" s="8">
        <f>BV744</f>
        <v>736</v>
      </c>
      <c r="J38" s="8">
        <f>BV594</f>
        <v>586</v>
      </c>
      <c r="K38" s="8">
        <f>BV993</f>
        <v>985</v>
      </c>
      <c r="L38" s="8">
        <f>BV499</f>
        <v>491</v>
      </c>
      <c r="M38" s="8">
        <f>BV132</f>
        <v>124</v>
      </c>
      <c r="N38" s="8">
        <f>BV352</f>
        <v>344</v>
      </c>
      <c r="O38" s="8">
        <f>BV207</f>
        <v>199</v>
      </c>
      <c r="P38" s="8">
        <f>BV765</f>
        <v>757</v>
      </c>
      <c r="Q38" s="8">
        <f>BV878</f>
        <v>870</v>
      </c>
      <c r="R38" s="8">
        <f>BV158</f>
        <v>150</v>
      </c>
      <c r="S38" s="8">
        <f>BV269</f>
        <v>261</v>
      </c>
      <c r="T38" s="8">
        <f>BV831</f>
        <v>823</v>
      </c>
      <c r="U38" s="8">
        <f>BV688</f>
        <v>680</v>
      </c>
      <c r="V38" s="8">
        <f>BV916</f>
        <v>908</v>
      </c>
      <c r="W38" s="8">
        <f>BV547</f>
        <v>539</v>
      </c>
      <c r="X38" s="8">
        <f>BV49</f>
        <v>41</v>
      </c>
      <c r="Y38" s="8">
        <f>BV450</f>
        <v>442</v>
      </c>
      <c r="Z38" s="8">
        <f>BV312</f>
        <v>304</v>
      </c>
      <c r="AA38" s="8">
        <f>BV199</f>
        <v>191</v>
      </c>
      <c r="AB38" s="8">
        <f>BV661</f>
        <v>653</v>
      </c>
      <c r="AC38" s="8">
        <f>BV806</f>
        <v>798</v>
      </c>
      <c r="AD38" s="8">
        <f>BV570</f>
        <v>562</v>
      </c>
      <c r="AE38" s="12">
        <f>BV937</f>
        <v>929</v>
      </c>
      <c r="AF38" s="97">
        <f>BV411</f>
        <v>403</v>
      </c>
      <c r="AG38" s="9">
        <f>BV12</f>
        <v>4</v>
      </c>
      <c r="AH38" s="5">
        <f t="shared" si="0"/>
        <v>16400</v>
      </c>
      <c r="AI38" s="5">
        <f t="shared" si="1"/>
        <v>11201200</v>
      </c>
      <c r="AL38" s="130" t="s">
        <v>936</v>
      </c>
      <c r="AM38" s="127" t="s">
        <v>591</v>
      </c>
      <c r="AN38" s="127" t="s">
        <v>998</v>
      </c>
      <c r="AO38" s="127" t="s">
        <v>529</v>
      </c>
      <c r="AP38" s="127" t="s">
        <v>811</v>
      </c>
      <c r="AQ38" s="127" t="s">
        <v>717</v>
      </c>
      <c r="AR38" s="128" t="s">
        <v>874</v>
      </c>
      <c r="AS38" s="127" t="s">
        <v>654</v>
      </c>
      <c r="AT38" s="127" t="s">
        <v>424</v>
      </c>
      <c r="AU38" s="128" t="s">
        <v>80</v>
      </c>
      <c r="AV38" s="127" t="s">
        <v>486</v>
      </c>
      <c r="AW38" s="127" t="s">
        <v>16</v>
      </c>
      <c r="AX38" s="127" t="s">
        <v>297</v>
      </c>
      <c r="AY38" s="127" t="s">
        <v>203</v>
      </c>
      <c r="AZ38" s="127" t="s">
        <v>361</v>
      </c>
      <c r="BA38" s="127" t="s">
        <v>51</v>
      </c>
      <c r="BB38" s="127" t="s">
        <v>583</v>
      </c>
      <c r="BC38" s="127" t="s">
        <v>929</v>
      </c>
      <c r="BD38" s="127" t="s">
        <v>521</v>
      </c>
      <c r="BE38" s="127" t="s">
        <v>990</v>
      </c>
      <c r="BF38" s="128" t="s">
        <v>1132</v>
      </c>
      <c r="BG38" s="127" t="s">
        <v>803</v>
      </c>
      <c r="BH38" s="127" t="s">
        <v>646</v>
      </c>
      <c r="BI38" s="127" t="s">
        <v>867</v>
      </c>
      <c r="BJ38" s="127" t="s">
        <v>104</v>
      </c>
      <c r="BK38" s="127" t="s">
        <v>448</v>
      </c>
      <c r="BL38" s="127" t="s">
        <v>40</v>
      </c>
      <c r="BM38" s="127" t="s">
        <v>510</v>
      </c>
      <c r="BN38" s="127" t="s">
        <v>226</v>
      </c>
      <c r="BO38" s="128" t="s">
        <v>321</v>
      </c>
      <c r="BP38" s="127" t="s">
        <v>164</v>
      </c>
      <c r="BQ38" s="129" t="s">
        <v>384</v>
      </c>
      <c r="BR38" s="45"/>
      <c r="BS38" s="42"/>
      <c r="BT38" s="50" t="s">
        <v>923</v>
      </c>
      <c r="BU38" s="51" t="s">
        <v>1014</v>
      </c>
      <c r="BV38" s="52">
        <f>K3+(29*K5)</f>
        <v>30</v>
      </c>
      <c r="BW38" s="42"/>
    </row>
    <row r="39" spans="1:75" x14ac:dyDescent="0.2">
      <c r="A39" s="1">
        <v>31</v>
      </c>
      <c r="B39" s="7">
        <f>BV440</f>
        <v>432</v>
      </c>
      <c r="C39" s="8">
        <f>BV71</f>
        <v>63</v>
      </c>
      <c r="D39" s="8">
        <f>BV533</f>
        <v>525</v>
      </c>
      <c r="E39" s="8">
        <f>BV934</f>
        <v>926</v>
      </c>
      <c r="F39" s="8">
        <f>BV698</f>
        <v>690</v>
      </c>
      <c r="G39" s="8">
        <f>BV809</f>
        <v>801</v>
      </c>
      <c r="H39" s="8">
        <f>BV283</f>
        <v>275</v>
      </c>
      <c r="I39" s="8">
        <f>BV140</f>
        <v>132</v>
      </c>
      <c r="J39" s="8">
        <f>BV30</f>
        <v>22</v>
      </c>
      <c r="K39" s="8">
        <f>BV397</f>
        <v>389</v>
      </c>
      <c r="L39" s="8">
        <f>BV959</f>
        <v>951</v>
      </c>
      <c r="M39" s="8">
        <f>BV560</f>
        <v>552</v>
      </c>
      <c r="N39" s="8">
        <f>BV788</f>
        <v>780</v>
      </c>
      <c r="O39" s="8">
        <f>BV675</f>
        <v>667</v>
      </c>
      <c r="P39" s="8">
        <f>BV177</f>
        <v>169</v>
      </c>
      <c r="Q39" s="8">
        <f>BV322</f>
        <v>314</v>
      </c>
      <c r="R39" s="8">
        <f>BV722</f>
        <v>714</v>
      </c>
      <c r="S39" s="8">
        <f>BV865</f>
        <v>857</v>
      </c>
      <c r="T39" s="8">
        <f>BV371</f>
        <v>363</v>
      </c>
      <c r="U39" s="8">
        <f>BV260</f>
        <v>252</v>
      </c>
      <c r="V39" s="8">
        <f>BV480</f>
        <v>472</v>
      </c>
      <c r="W39" s="8">
        <f>BV79</f>
        <v>71</v>
      </c>
      <c r="X39" s="8">
        <f>BV637</f>
        <v>629</v>
      </c>
      <c r="Y39" s="8">
        <f>BV1006</f>
        <v>998</v>
      </c>
      <c r="Z39" s="8">
        <f>BV892</f>
        <v>884</v>
      </c>
      <c r="AA39" s="8">
        <f>BV747</f>
        <v>739</v>
      </c>
      <c r="AB39" s="8">
        <f>BV217</f>
        <v>209</v>
      </c>
      <c r="AC39" s="8">
        <f>BV330</f>
        <v>322</v>
      </c>
      <c r="AD39" s="8">
        <f>BV118</f>
        <v>110</v>
      </c>
      <c r="AE39" s="97">
        <f>BV517</f>
        <v>509</v>
      </c>
      <c r="AF39" s="12">
        <f>BV983</f>
        <v>975</v>
      </c>
      <c r="AG39" s="9">
        <f>BV616</f>
        <v>608</v>
      </c>
      <c r="AH39" s="5">
        <f t="shared" si="0"/>
        <v>16400</v>
      </c>
      <c r="AI39" s="5">
        <f t="shared" si="1"/>
        <v>11201200</v>
      </c>
      <c r="AJ39" s="2">
        <f t="shared" si="2"/>
        <v>8606720000</v>
      </c>
      <c r="AL39" s="126" t="s">
        <v>947</v>
      </c>
      <c r="AM39" s="127" t="s">
        <v>602</v>
      </c>
      <c r="AN39" s="127" t="s">
        <v>1009</v>
      </c>
      <c r="AO39" s="128" t="s">
        <v>1141</v>
      </c>
      <c r="AP39" s="127" t="s">
        <v>822</v>
      </c>
      <c r="AQ39" s="127" t="s">
        <v>727</v>
      </c>
      <c r="AR39" s="127" t="s">
        <v>884</v>
      </c>
      <c r="AS39" s="127" t="s">
        <v>665</v>
      </c>
      <c r="AT39" s="127" t="s">
        <v>429</v>
      </c>
      <c r="AU39" s="127" t="s">
        <v>85</v>
      </c>
      <c r="AV39" s="128" t="s">
        <v>491</v>
      </c>
      <c r="AW39" s="127" t="s">
        <v>21</v>
      </c>
      <c r="AX39" s="127" t="s">
        <v>302</v>
      </c>
      <c r="AY39" s="127" t="s">
        <v>208</v>
      </c>
      <c r="AZ39" s="127" t="s">
        <v>365</v>
      </c>
      <c r="BA39" s="127" t="s">
        <v>146</v>
      </c>
      <c r="BB39" s="127" t="s">
        <v>578</v>
      </c>
      <c r="BC39" s="128" t="s">
        <v>924</v>
      </c>
      <c r="BD39" s="127" t="s">
        <v>516</v>
      </c>
      <c r="BE39" s="127" t="s">
        <v>985</v>
      </c>
      <c r="BF39" s="127" t="s">
        <v>705</v>
      </c>
      <c r="BG39" s="127" t="s">
        <v>798</v>
      </c>
      <c r="BH39" s="127" t="s">
        <v>641</v>
      </c>
      <c r="BI39" s="128" t="s">
        <v>862</v>
      </c>
      <c r="BJ39" s="128" t="s">
        <v>93</v>
      </c>
      <c r="BK39" s="127" t="s">
        <v>437</v>
      </c>
      <c r="BL39" s="127" t="s">
        <v>29</v>
      </c>
      <c r="BM39" s="127" t="s">
        <v>499</v>
      </c>
      <c r="BN39" s="127" t="s">
        <v>215</v>
      </c>
      <c r="BO39" s="127" t="s">
        <v>310</v>
      </c>
      <c r="BP39" s="128" t="s">
        <v>154</v>
      </c>
      <c r="BQ39" s="129" t="s">
        <v>373</v>
      </c>
      <c r="BR39" s="45"/>
      <c r="BS39" s="42"/>
      <c r="BT39" s="50" t="s">
        <v>535</v>
      </c>
      <c r="BU39" s="51" t="s">
        <v>1014</v>
      </c>
      <c r="BV39" s="52">
        <f>K3+(30*K5)</f>
        <v>31</v>
      </c>
      <c r="BW39" s="42"/>
    </row>
    <row r="40" spans="1:75" ht="13.5" thickBot="1" x14ac:dyDescent="0.25">
      <c r="A40" s="1">
        <v>32</v>
      </c>
      <c r="B40" s="81">
        <f>BV19</f>
        <v>11</v>
      </c>
      <c r="C40" s="10">
        <f>BV420</f>
        <v>412</v>
      </c>
      <c r="D40" s="10">
        <f>BV946</f>
        <v>938</v>
      </c>
      <c r="E40" s="10">
        <f>BV577</f>
        <v>569</v>
      </c>
      <c r="F40" s="10">
        <f>BV797</f>
        <v>789</v>
      </c>
      <c r="G40" s="10">
        <f>BV654</f>
        <v>646</v>
      </c>
      <c r="H40" s="10">
        <f>BV192</f>
        <v>184</v>
      </c>
      <c r="I40" s="10">
        <f>BV303</f>
        <v>295</v>
      </c>
      <c r="J40" s="10">
        <f>BV441</f>
        <v>433</v>
      </c>
      <c r="K40" s="10">
        <f>BV42</f>
        <v>34</v>
      </c>
      <c r="L40" s="10">
        <f>BV540</f>
        <v>532</v>
      </c>
      <c r="M40" s="10">
        <f>BV907</f>
        <v>899</v>
      </c>
      <c r="N40" s="10">
        <f>BV695</f>
        <v>687</v>
      </c>
      <c r="O40" s="10">
        <f>BV840</f>
        <v>832</v>
      </c>
      <c r="P40" s="10">
        <f>BV278</f>
        <v>270</v>
      </c>
      <c r="Q40" s="10">
        <f>BV165</f>
        <v>157</v>
      </c>
      <c r="R40" s="10">
        <f>BV885</f>
        <v>877</v>
      </c>
      <c r="S40" s="10">
        <f>BV774</f>
        <v>766</v>
      </c>
      <c r="T40" s="10">
        <f>BV216</f>
        <v>208</v>
      </c>
      <c r="U40" s="10">
        <f>BV359</f>
        <v>351</v>
      </c>
      <c r="V40" s="10">
        <f>BV123</f>
        <v>115</v>
      </c>
      <c r="W40" s="10">
        <f>BV492</f>
        <v>484</v>
      </c>
      <c r="X40" s="10">
        <f>BV986</f>
        <v>978</v>
      </c>
      <c r="Y40" s="10">
        <f>BV585</f>
        <v>577</v>
      </c>
      <c r="Z40" s="10">
        <f>BV735</f>
        <v>727</v>
      </c>
      <c r="AA40" s="10">
        <f>BV848</f>
        <v>840</v>
      </c>
      <c r="AB40" s="10">
        <f>BV382</f>
        <v>374</v>
      </c>
      <c r="AC40" s="10">
        <f>BV237</f>
        <v>229</v>
      </c>
      <c r="AD40" s="100">
        <f>BV465</f>
        <v>457</v>
      </c>
      <c r="AE40" s="10">
        <f>BV98</f>
        <v>90</v>
      </c>
      <c r="AF40" s="10">
        <f>BV628</f>
        <v>620</v>
      </c>
      <c r="AG40" s="13">
        <f>BV1027</f>
        <v>1019</v>
      </c>
      <c r="AH40" s="5">
        <f t="shared" si="0"/>
        <v>16400</v>
      </c>
      <c r="AI40" s="5">
        <f t="shared" si="1"/>
        <v>11201200</v>
      </c>
      <c r="AJ40" s="2">
        <f t="shared" si="2"/>
        <v>8606720000</v>
      </c>
      <c r="AL40" s="132" t="s">
        <v>938</v>
      </c>
      <c r="AM40" s="133" t="s">
        <v>593</v>
      </c>
      <c r="AN40" s="134" t="s">
        <v>1000</v>
      </c>
      <c r="AO40" s="133" t="s">
        <v>531</v>
      </c>
      <c r="AP40" s="133" t="s">
        <v>813</v>
      </c>
      <c r="AQ40" s="133" t="s">
        <v>719</v>
      </c>
      <c r="AR40" s="133" t="s">
        <v>875</v>
      </c>
      <c r="AS40" s="133" t="s">
        <v>656</v>
      </c>
      <c r="AT40" s="133" t="s">
        <v>422</v>
      </c>
      <c r="AU40" s="133" t="s">
        <v>78</v>
      </c>
      <c r="AV40" s="133" t="s">
        <v>484</v>
      </c>
      <c r="AW40" s="134" t="s">
        <v>1114</v>
      </c>
      <c r="AX40" s="133" t="s">
        <v>295</v>
      </c>
      <c r="AY40" s="133" t="s">
        <v>201</v>
      </c>
      <c r="AZ40" s="133" t="s">
        <v>359</v>
      </c>
      <c r="BA40" s="133" t="s">
        <v>140</v>
      </c>
      <c r="BB40" s="134" t="s">
        <v>585</v>
      </c>
      <c r="BC40" s="133" t="s">
        <v>931</v>
      </c>
      <c r="BD40" s="133" t="s">
        <v>523</v>
      </c>
      <c r="BE40" s="133" t="s">
        <v>992</v>
      </c>
      <c r="BF40" s="133" t="s">
        <v>711</v>
      </c>
      <c r="BG40" s="133" t="s">
        <v>805</v>
      </c>
      <c r="BH40" s="134" t="s">
        <v>648</v>
      </c>
      <c r="BI40" s="133" t="s">
        <v>0</v>
      </c>
      <c r="BJ40" s="133" t="s">
        <v>102</v>
      </c>
      <c r="BK40" s="134" t="s">
        <v>446</v>
      </c>
      <c r="BL40" s="133" t="s">
        <v>38</v>
      </c>
      <c r="BM40" s="133" t="s">
        <v>508</v>
      </c>
      <c r="BN40" s="133" t="s">
        <v>224</v>
      </c>
      <c r="BO40" s="133" t="s">
        <v>319</v>
      </c>
      <c r="BP40" s="133" t="s">
        <v>162</v>
      </c>
      <c r="BQ40" s="135" t="s">
        <v>382</v>
      </c>
      <c r="BR40" s="45"/>
      <c r="BS40" s="42"/>
      <c r="BT40" s="50" t="s">
        <v>728</v>
      </c>
      <c r="BU40" s="51" t="s">
        <v>1014</v>
      </c>
      <c r="BV40" s="52">
        <f>K3+(31*K5)</f>
        <v>32</v>
      </c>
      <c r="BW40" s="42"/>
    </row>
    <row r="41" spans="1:75" x14ac:dyDescent="0.2">
      <c r="A41" s="3" t="s">
        <v>0</v>
      </c>
      <c r="B41" s="5">
        <f>SUM(B9:B40)</f>
        <v>16400</v>
      </c>
      <c r="C41" s="5">
        <f t="shared" ref="C41:Q41" si="3">SUM(C9:C40)</f>
        <v>16400</v>
      </c>
      <c r="D41" s="5">
        <f t="shared" si="3"/>
        <v>16400</v>
      </c>
      <c r="E41" s="5">
        <f t="shared" si="3"/>
        <v>16400</v>
      </c>
      <c r="F41" s="5">
        <f t="shared" si="3"/>
        <v>16400</v>
      </c>
      <c r="G41" s="5">
        <f t="shared" si="3"/>
        <v>16400</v>
      </c>
      <c r="H41" s="5">
        <f t="shared" si="3"/>
        <v>16400</v>
      </c>
      <c r="I41" s="5">
        <f t="shared" si="3"/>
        <v>16400</v>
      </c>
      <c r="J41" s="5">
        <f t="shared" si="3"/>
        <v>16400</v>
      </c>
      <c r="K41" s="5">
        <f t="shared" si="3"/>
        <v>16400</v>
      </c>
      <c r="L41" s="5">
        <f t="shared" si="3"/>
        <v>16400</v>
      </c>
      <c r="M41" s="5">
        <f t="shared" si="3"/>
        <v>16400</v>
      </c>
      <c r="N41" s="5">
        <f t="shared" si="3"/>
        <v>16400</v>
      </c>
      <c r="O41" s="5">
        <f t="shared" si="3"/>
        <v>16400</v>
      </c>
      <c r="P41" s="5">
        <f t="shared" si="3"/>
        <v>16400</v>
      </c>
      <c r="Q41" s="5">
        <f t="shared" si="3"/>
        <v>16400</v>
      </c>
      <c r="R41" s="5">
        <f t="shared" ref="R41" si="4">SUM(R9:R40)</f>
        <v>16400</v>
      </c>
      <c r="S41" s="5">
        <f t="shared" ref="S41" si="5">SUM(S9:S40)</f>
        <v>16400</v>
      </c>
      <c r="T41" s="5">
        <f t="shared" ref="T41" si="6">SUM(T9:T40)</f>
        <v>16400</v>
      </c>
      <c r="U41" s="5">
        <f t="shared" ref="U41" si="7">SUM(U9:U40)</f>
        <v>16400</v>
      </c>
      <c r="V41" s="5">
        <f t="shared" ref="V41" si="8">SUM(V9:V40)</f>
        <v>16400</v>
      </c>
      <c r="W41" s="5">
        <f t="shared" ref="W41" si="9">SUM(W9:W40)</f>
        <v>16400</v>
      </c>
      <c r="X41" s="5">
        <f t="shared" ref="X41" si="10">SUM(X9:X40)</f>
        <v>16400</v>
      </c>
      <c r="Y41" s="5">
        <f t="shared" ref="Y41" si="11">SUM(Y9:Y40)</f>
        <v>16400</v>
      </c>
      <c r="Z41" s="5">
        <f t="shared" ref="Z41" si="12">SUM(Z9:Z40)</f>
        <v>16400</v>
      </c>
      <c r="AA41" s="5">
        <f t="shared" ref="AA41" si="13">SUM(AA9:AA40)</f>
        <v>16400</v>
      </c>
      <c r="AB41" s="5">
        <f t="shared" ref="AB41" si="14">SUM(AB9:AB40)</f>
        <v>16400</v>
      </c>
      <c r="AC41" s="5">
        <f t="shared" ref="AC41" si="15">SUM(AC9:AC40)</f>
        <v>16400</v>
      </c>
      <c r="AD41" s="5">
        <f t="shared" ref="AD41" si="16">SUM(AD9:AD40)</f>
        <v>16400</v>
      </c>
      <c r="AE41" s="5">
        <f t="shared" ref="AE41" si="17">SUM(AE9:AE40)</f>
        <v>16400</v>
      </c>
      <c r="AF41" s="5">
        <f t="shared" ref="AF41" si="18">SUM(AF9:AF40)</f>
        <v>16400</v>
      </c>
      <c r="AG41" s="5">
        <f t="shared" ref="AG41" si="19">SUM(AG9:AG40)</f>
        <v>16400</v>
      </c>
      <c r="AH41" s="5"/>
      <c r="AI41" s="5"/>
      <c r="AK41" s="2" t="s">
        <v>5</v>
      </c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S41" s="42"/>
      <c r="BT41" s="50" t="s">
        <v>137</v>
      </c>
      <c r="BU41" s="51" t="s">
        <v>1014</v>
      </c>
      <c r="BV41" s="52">
        <f>K3+(32*K5)</f>
        <v>33</v>
      </c>
      <c r="BW41" s="42"/>
    </row>
    <row r="42" spans="1:75" x14ac:dyDescent="0.2">
      <c r="A42" s="3" t="s">
        <v>1</v>
      </c>
      <c r="B42" s="5">
        <f>SUMSQ(B9:B40)</f>
        <v>11201200</v>
      </c>
      <c r="C42" s="5">
        <f t="shared" ref="C42:AG42" si="20">SUMSQ(C9:C40)</f>
        <v>11201200</v>
      </c>
      <c r="D42" s="5">
        <f t="shared" si="20"/>
        <v>11201200</v>
      </c>
      <c r="E42" s="5">
        <f t="shared" si="20"/>
        <v>11201200</v>
      </c>
      <c r="F42" s="5">
        <f t="shared" si="20"/>
        <v>11201200</v>
      </c>
      <c r="G42" s="5">
        <f t="shared" si="20"/>
        <v>11201200</v>
      </c>
      <c r="H42" s="5">
        <f t="shared" si="20"/>
        <v>11201200</v>
      </c>
      <c r="I42" s="5">
        <f t="shared" si="20"/>
        <v>11201200</v>
      </c>
      <c r="J42" s="5">
        <f t="shared" si="20"/>
        <v>11201200</v>
      </c>
      <c r="K42" s="5">
        <f t="shared" si="20"/>
        <v>11201200</v>
      </c>
      <c r="L42" s="5">
        <f t="shared" si="20"/>
        <v>11201200</v>
      </c>
      <c r="M42" s="5">
        <f t="shared" si="20"/>
        <v>11201200</v>
      </c>
      <c r="N42" s="5">
        <f t="shared" si="20"/>
        <v>11201200</v>
      </c>
      <c r="O42" s="5">
        <f t="shared" si="20"/>
        <v>11201200</v>
      </c>
      <c r="P42" s="5">
        <f t="shared" si="20"/>
        <v>11201200</v>
      </c>
      <c r="Q42" s="5">
        <f t="shared" si="20"/>
        <v>11201200</v>
      </c>
      <c r="R42" s="5">
        <f t="shared" si="20"/>
        <v>11201200</v>
      </c>
      <c r="S42" s="5">
        <f t="shared" si="20"/>
        <v>11201200</v>
      </c>
      <c r="T42" s="5">
        <f t="shared" si="20"/>
        <v>11201200</v>
      </c>
      <c r="U42" s="5">
        <f t="shared" si="20"/>
        <v>11201200</v>
      </c>
      <c r="V42" s="5">
        <f t="shared" si="20"/>
        <v>11201200</v>
      </c>
      <c r="W42" s="5">
        <f t="shared" si="20"/>
        <v>11201200</v>
      </c>
      <c r="X42" s="5">
        <f t="shared" si="20"/>
        <v>11201200</v>
      </c>
      <c r="Y42" s="5">
        <f t="shared" si="20"/>
        <v>11201200</v>
      </c>
      <c r="Z42" s="5">
        <f t="shared" si="20"/>
        <v>11201200</v>
      </c>
      <c r="AA42" s="5">
        <f t="shared" si="20"/>
        <v>11201200</v>
      </c>
      <c r="AB42" s="5">
        <f t="shared" si="20"/>
        <v>11201200</v>
      </c>
      <c r="AC42" s="5">
        <f t="shared" si="20"/>
        <v>11201200</v>
      </c>
      <c r="AD42" s="5">
        <f t="shared" si="20"/>
        <v>11201200</v>
      </c>
      <c r="AE42" s="5">
        <f t="shared" si="20"/>
        <v>11201200</v>
      </c>
      <c r="AF42" s="5">
        <f t="shared" si="20"/>
        <v>11201200</v>
      </c>
      <c r="AG42" s="5">
        <f t="shared" si="20"/>
        <v>11201200</v>
      </c>
      <c r="AH42" s="5"/>
      <c r="AI42" s="5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6"/>
      <c r="BM42" s="136"/>
      <c r="BN42" s="136"/>
      <c r="BO42" s="136"/>
      <c r="BP42" s="136"/>
      <c r="BQ42" s="136"/>
      <c r="BS42" s="42"/>
      <c r="BT42" s="50" t="s">
        <v>78</v>
      </c>
      <c r="BU42" s="51" t="s">
        <v>1014</v>
      </c>
      <c r="BV42" s="52">
        <f>K3+(33*K5)</f>
        <v>34</v>
      </c>
      <c r="BW42" s="42"/>
    </row>
    <row r="43" spans="1:75" x14ac:dyDescent="0.2">
      <c r="A43" s="3"/>
      <c r="T43" s="2" t="s">
        <v>5</v>
      </c>
      <c r="AH43" s="5"/>
      <c r="AI43" s="5"/>
      <c r="AK43" s="79" t="s">
        <v>1148</v>
      </c>
      <c r="AL43" s="137" t="s">
        <v>633</v>
      </c>
      <c r="AM43" s="137" t="s">
        <v>907</v>
      </c>
      <c r="AN43" s="137" t="s">
        <v>572</v>
      </c>
      <c r="AO43" s="137" t="s">
        <v>966</v>
      </c>
      <c r="AP43" s="137" t="s">
        <v>755</v>
      </c>
      <c r="AQ43" s="137" t="s">
        <v>785</v>
      </c>
      <c r="AR43" s="137" t="s">
        <v>695</v>
      </c>
      <c r="AS43" s="137" t="s">
        <v>847</v>
      </c>
      <c r="AT43" s="137" t="s">
        <v>672</v>
      </c>
      <c r="AU43" s="137" t="s">
        <v>838</v>
      </c>
      <c r="AV43" s="137" t="s">
        <v>732</v>
      </c>
      <c r="AW43" s="137" t="s">
        <v>776</v>
      </c>
      <c r="AX43" s="137" t="s">
        <v>549</v>
      </c>
      <c r="AY43" s="137" t="s">
        <v>957</v>
      </c>
      <c r="AZ43" s="137" t="s">
        <v>611</v>
      </c>
      <c r="BA43" s="137" t="s">
        <v>898</v>
      </c>
      <c r="BB43" s="137" t="s">
        <v>145</v>
      </c>
      <c r="BC43" s="137" t="s">
        <v>360</v>
      </c>
      <c r="BD43" s="137" t="s">
        <v>205</v>
      </c>
      <c r="BE43" s="137" t="s">
        <v>298</v>
      </c>
      <c r="BF43" s="137" t="s">
        <v>24</v>
      </c>
      <c r="BG43" s="137" t="s">
        <v>481</v>
      </c>
      <c r="BH43" s="137" t="s">
        <v>86</v>
      </c>
      <c r="BI43" s="137" t="s">
        <v>421</v>
      </c>
      <c r="BJ43" s="137" t="s">
        <v>95</v>
      </c>
      <c r="BK43" s="137" t="s">
        <v>444</v>
      </c>
      <c r="BL43" s="128" t="s">
        <v>33</v>
      </c>
      <c r="BM43" s="128" t="s">
        <v>504</v>
      </c>
      <c r="BN43" s="138" t="s">
        <v>1120</v>
      </c>
      <c r="BO43" s="121" t="s">
        <v>321</v>
      </c>
      <c r="BP43" s="121" t="s">
        <v>154</v>
      </c>
      <c r="BQ43" s="121" t="s">
        <v>382</v>
      </c>
      <c r="BS43" s="42"/>
      <c r="BT43" s="50" t="s">
        <v>511</v>
      </c>
      <c r="BU43" s="51" t="s">
        <v>1014</v>
      </c>
      <c r="BV43" s="52">
        <f>K3+(34*K5)</f>
        <v>35</v>
      </c>
      <c r="BW43" s="42"/>
    </row>
    <row r="44" spans="1:75" x14ac:dyDescent="0.2">
      <c r="A44" s="3" t="s">
        <v>3</v>
      </c>
      <c r="B44" s="2">
        <f>B9</f>
        <v>6</v>
      </c>
      <c r="C44" s="2">
        <f>C10</f>
        <v>50</v>
      </c>
      <c r="D44" s="2">
        <f>D11</f>
        <v>96</v>
      </c>
      <c r="E44" s="2">
        <f>E12</f>
        <v>108</v>
      </c>
      <c r="F44" s="2">
        <f>F13</f>
        <v>153</v>
      </c>
      <c r="G44" s="2">
        <f>G14</f>
        <v>173</v>
      </c>
      <c r="H44" s="2">
        <f>H15</f>
        <v>195</v>
      </c>
      <c r="I44" s="2">
        <f>I16</f>
        <v>247</v>
      </c>
      <c r="J44" s="2">
        <f>J17</f>
        <v>267</v>
      </c>
      <c r="K44" s="2">
        <f>K18</f>
        <v>319</v>
      </c>
      <c r="L44" s="2">
        <f>L19</f>
        <v>337</v>
      </c>
      <c r="M44" s="2">
        <f>M20</f>
        <v>357</v>
      </c>
      <c r="N44" s="2">
        <f>N21</f>
        <v>408</v>
      </c>
      <c r="O44" s="2">
        <f>O22</f>
        <v>420</v>
      </c>
      <c r="P44" s="2">
        <f>P23</f>
        <v>462</v>
      </c>
      <c r="Q44" s="2">
        <f>Q24</f>
        <v>506</v>
      </c>
      <c r="R44" s="2">
        <f>R25</f>
        <v>519</v>
      </c>
      <c r="S44" s="2">
        <f>S26</f>
        <v>563</v>
      </c>
      <c r="T44" s="2">
        <f>T27</f>
        <v>605</v>
      </c>
      <c r="U44" s="2">
        <f>U28</f>
        <v>617</v>
      </c>
      <c r="V44" s="2">
        <f>V29</f>
        <v>668</v>
      </c>
      <c r="W44" s="2">
        <f>W30</f>
        <v>688</v>
      </c>
      <c r="X44" s="2">
        <f>X31</f>
        <v>706</v>
      </c>
      <c r="Y44" s="2">
        <f>Y32</f>
        <v>758</v>
      </c>
      <c r="Z44" s="2">
        <f>Z33</f>
        <v>778</v>
      </c>
      <c r="AA44" s="2">
        <f>AA34</f>
        <v>830</v>
      </c>
      <c r="AB44" s="2">
        <f>AB35</f>
        <v>852</v>
      </c>
      <c r="AC44" s="2">
        <f>AC36</f>
        <v>872</v>
      </c>
      <c r="AD44" s="2">
        <f>AD37</f>
        <v>917</v>
      </c>
      <c r="AE44" s="2">
        <f>AE38</f>
        <v>929</v>
      </c>
      <c r="AF44" s="2">
        <f>AF39</f>
        <v>975</v>
      </c>
      <c r="AG44" s="2">
        <f>AG40</f>
        <v>1019</v>
      </c>
      <c r="AH44" s="5">
        <f>SUM(B44:AG44)</f>
        <v>16400</v>
      </c>
      <c r="AI44" s="5">
        <f>SUMSQ(B44:AG44)</f>
        <v>11201200</v>
      </c>
      <c r="AJ44" s="2">
        <f>B44^3+C44^3+D44^3+E44^3+F44^3+G44^3+H44^3+I44^3+J44^3+K44^3+L44^3+M44^3+N44^3+O44^3+P44^3+Q44^3+R44^3+S44^3+T44^3+U44^3+V44^3+W44^3+X44^3+Y44^3+Z44^3+AA44^3+AB44^3+AC44^3+AD44^3+AE44^3+AF44^3+AG44^3</f>
        <v>8606720000</v>
      </c>
      <c r="AK44" s="79" t="s">
        <v>1149</v>
      </c>
      <c r="AL44" s="137" t="s">
        <v>938</v>
      </c>
      <c r="AM44" s="137" t="s">
        <v>602</v>
      </c>
      <c r="AN44" s="137" t="s">
        <v>998</v>
      </c>
      <c r="AO44" s="137" t="s">
        <v>540</v>
      </c>
      <c r="AP44" s="137" t="s">
        <v>817</v>
      </c>
      <c r="AQ44" s="137" t="s">
        <v>724</v>
      </c>
      <c r="AR44" s="137" t="s">
        <v>877</v>
      </c>
      <c r="AS44" s="137" t="s">
        <v>663</v>
      </c>
      <c r="AT44" s="137" t="s">
        <v>869</v>
      </c>
      <c r="AU44" s="137" t="s">
        <v>640</v>
      </c>
      <c r="AV44" s="137" t="s">
        <v>808</v>
      </c>
      <c r="AW44" s="137" t="s">
        <v>702</v>
      </c>
      <c r="AX44" s="137" t="s">
        <v>989</v>
      </c>
      <c r="AY44" s="137" t="s">
        <v>519</v>
      </c>
      <c r="AZ44" s="137" t="s">
        <v>930</v>
      </c>
      <c r="BA44" s="137" t="s">
        <v>579</v>
      </c>
      <c r="BB44" s="137" t="s">
        <v>328</v>
      </c>
      <c r="BC44" s="137" t="s">
        <v>175</v>
      </c>
      <c r="BD44" s="137" t="s">
        <v>267</v>
      </c>
      <c r="BE44" s="137" t="s">
        <v>236</v>
      </c>
      <c r="BF44" s="137" t="s">
        <v>451</v>
      </c>
      <c r="BG44" s="137" t="s">
        <v>56</v>
      </c>
      <c r="BH44" s="137" t="s">
        <v>389</v>
      </c>
      <c r="BI44" s="137" t="s">
        <v>117</v>
      </c>
      <c r="BJ44" s="137" t="s">
        <v>412</v>
      </c>
      <c r="BK44" s="137" t="s">
        <v>125</v>
      </c>
      <c r="BL44" s="128" t="s">
        <v>474</v>
      </c>
      <c r="BM44" s="128" t="s">
        <v>1131</v>
      </c>
      <c r="BN44" s="138" t="s">
        <v>1124</v>
      </c>
      <c r="BO44" s="121" t="s">
        <v>245</v>
      </c>
      <c r="BP44" s="121" t="s">
        <v>351</v>
      </c>
      <c r="BQ44" s="121" t="s">
        <v>184</v>
      </c>
      <c r="BS44" s="42"/>
      <c r="BT44" s="50" t="s">
        <v>317</v>
      </c>
      <c r="BU44" s="51" t="s">
        <v>1014</v>
      </c>
      <c r="BV44" s="52">
        <f>K3+(35*K5)</f>
        <v>36</v>
      </c>
      <c r="BW44" s="42"/>
    </row>
    <row r="45" spans="1:75" x14ac:dyDescent="0.2">
      <c r="A45" s="3" t="s">
        <v>4</v>
      </c>
      <c r="B45" s="2">
        <f>B40</f>
        <v>11</v>
      </c>
      <c r="C45" s="2">
        <f>C39</f>
        <v>63</v>
      </c>
      <c r="D45" s="2">
        <f>D38</f>
        <v>81</v>
      </c>
      <c r="E45" s="2">
        <f>E37</f>
        <v>101</v>
      </c>
      <c r="F45" s="2">
        <f>F36</f>
        <v>152</v>
      </c>
      <c r="G45" s="2">
        <f>G35</f>
        <v>164</v>
      </c>
      <c r="H45" s="2">
        <f>H34</f>
        <v>206</v>
      </c>
      <c r="I45" s="2">
        <f>I33</f>
        <v>250</v>
      </c>
      <c r="J45" s="2">
        <f>J32</f>
        <v>262</v>
      </c>
      <c r="K45" s="2">
        <f>K31</f>
        <v>306</v>
      </c>
      <c r="L45" s="2">
        <f>L30</f>
        <v>352</v>
      </c>
      <c r="M45" s="2">
        <f>M29</f>
        <v>364</v>
      </c>
      <c r="N45" s="2">
        <f>N28</f>
        <v>409</v>
      </c>
      <c r="O45" s="2">
        <f>O27</f>
        <v>429</v>
      </c>
      <c r="P45" s="2">
        <f>P26</f>
        <v>451</v>
      </c>
      <c r="Q45" s="2">
        <f>Q25</f>
        <v>503</v>
      </c>
      <c r="R45" s="2">
        <f>R24</f>
        <v>522</v>
      </c>
      <c r="S45" s="2">
        <f>S23</f>
        <v>574</v>
      </c>
      <c r="T45" s="2">
        <f>T22</f>
        <v>596</v>
      </c>
      <c r="U45" s="2">
        <f>U21</f>
        <v>616</v>
      </c>
      <c r="V45" s="2">
        <f>V20</f>
        <v>661</v>
      </c>
      <c r="W45" s="2">
        <f>W19</f>
        <v>673</v>
      </c>
      <c r="X45" s="2">
        <f>X18</f>
        <v>719</v>
      </c>
      <c r="Y45" s="2">
        <f>Y17</f>
        <v>763</v>
      </c>
      <c r="Z45" s="2">
        <f>Z16</f>
        <v>775</v>
      </c>
      <c r="AA45" s="2">
        <f>AA15</f>
        <v>819</v>
      </c>
      <c r="AB45" s="2">
        <f>AB14</f>
        <v>861</v>
      </c>
      <c r="AC45" s="2">
        <f>AC13</f>
        <v>873</v>
      </c>
      <c r="AD45" s="2">
        <f>AD12</f>
        <v>924</v>
      </c>
      <c r="AE45" s="2">
        <f>AE11</f>
        <v>944</v>
      </c>
      <c r="AF45" s="2">
        <f>AF10</f>
        <v>962</v>
      </c>
      <c r="AG45" s="2">
        <f>AG9</f>
        <v>1014</v>
      </c>
      <c r="AH45" s="5">
        <f>SUM(B45:AG45)</f>
        <v>16400</v>
      </c>
      <c r="AI45" s="5">
        <f>SUMSQ(B45:AG45)</f>
        <v>11201200</v>
      </c>
      <c r="AJ45" s="2">
        <f>B45^3+C45^3+D45^3+E45^3+F45^3+G45^3+H45^3+I45^3+J45^3+K45^3+L45^3+M45^3+N45^3+O45^3+P45^3+Q45^3+R45^3+S45^3+T45^3+U45^3+V45^3+W45^3+X45^3+Y45^3+Z45^3+AA45^3+AB45^3+AC45^3+AD45^3+AE45^3+AF45^3+AG45^3</f>
        <v>8606720000</v>
      </c>
      <c r="AN45" s="91"/>
      <c r="AO45" s="91"/>
      <c r="AP45" s="91"/>
      <c r="BS45" s="42"/>
      <c r="BT45" s="50" t="s">
        <v>760</v>
      </c>
      <c r="BU45" s="51" t="s">
        <v>1014</v>
      </c>
      <c r="BV45" s="52">
        <f>K3+(36*K5)</f>
        <v>37</v>
      </c>
      <c r="BW45" s="42"/>
    </row>
    <row r="46" spans="1:75" x14ac:dyDescent="0.2">
      <c r="A46" s="3" t="s">
        <v>6</v>
      </c>
      <c r="B46" s="2">
        <f>B25</f>
        <v>353</v>
      </c>
      <c r="C46" s="2">
        <f>C26</f>
        <v>341</v>
      </c>
      <c r="D46" s="2">
        <f>D27</f>
        <v>315</v>
      </c>
      <c r="E46" s="2">
        <f>E28</f>
        <v>271</v>
      </c>
      <c r="F46" s="2">
        <f>F29</f>
        <v>510</v>
      </c>
      <c r="G46" s="2">
        <f>G30</f>
        <v>458</v>
      </c>
      <c r="H46" s="2">
        <f>H31</f>
        <v>424</v>
      </c>
      <c r="I46" s="2">
        <f>I32</f>
        <v>404</v>
      </c>
      <c r="J46" s="2">
        <f>J33</f>
        <v>112</v>
      </c>
      <c r="K46" s="2">
        <f>K34</f>
        <v>92</v>
      </c>
      <c r="L46" s="2">
        <f>L35</f>
        <v>54</v>
      </c>
      <c r="M46" s="2">
        <f>M36</f>
        <v>2</v>
      </c>
      <c r="N46" s="2">
        <f>N37</f>
        <v>243</v>
      </c>
      <c r="O46" s="2">
        <f>O38</f>
        <v>199</v>
      </c>
      <c r="P46" s="2">
        <f>P39</f>
        <v>169</v>
      </c>
      <c r="Q46" s="2">
        <f>Q40</f>
        <v>157</v>
      </c>
      <c r="R46" s="2">
        <f>R9</f>
        <v>868</v>
      </c>
      <c r="S46" s="2">
        <f>S10</f>
        <v>856</v>
      </c>
      <c r="T46" s="2">
        <f>T11</f>
        <v>826</v>
      </c>
      <c r="U46" s="2">
        <f>U12</f>
        <v>782</v>
      </c>
      <c r="V46" s="2">
        <f>V13</f>
        <v>1023</v>
      </c>
      <c r="W46" s="2">
        <f>W14</f>
        <v>971</v>
      </c>
      <c r="X46" s="2">
        <f>X15</f>
        <v>933</v>
      </c>
      <c r="Y46" s="2">
        <f>Y16</f>
        <v>913</v>
      </c>
      <c r="Z46" s="2">
        <f>Z17</f>
        <v>621</v>
      </c>
      <c r="AA46" s="2">
        <f>AA18</f>
        <v>601</v>
      </c>
      <c r="AB46" s="2">
        <f>AB19</f>
        <v>567</v>
      </c>
      <c r="AC46" s="2">
        <f>AC20</f>
        <v>515</v>
      </c>
      <c r="AD46" s="2">
        <f>AD21</f>
        <v>754</v>
      </c>
      <c r="AE46" s="2">
        <f>AE22</f>
        <v>710</v>
      </c>
      <c r="AF46" s="2">
        <f>AF23</f>
        <v>684</v>
      </c>
      <c r="AG46" s="2">
        <f>AG24</f>
        <v>672</v>
      </c>
      <c r="AH46" s="5">
        <f>SUM(B46:AG46)</f>
        <v>16400</v>
      </c>
      <c r="AI46" s="5">
        <f>SUMSQ(B46:AG46)</f>
        <v>11201200</v>
      </c>
      <c r="AJ46" s="2">
        <f>B46^3+C46^3+D46^3+E46^3+F46^3+G46^3+H46^3+I46^3+J46^3+K46^3+L46^3+M46^3+N46^3+O46^3+P46^3+Q46^3+R46^3+S46^3+T46^3+U46^3+V46^3+W46^3+X46^3+Y46^3+Z46^3+AA46^3+AB46^3+AC46^3+AD46^3+AE46^3+AF46^3+AG46^3</f>
        <v>8606720000</v>
      </c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S46" s="42"/>
      <c r="BT46" s="50" t="s">
        <v>566</v>
      </c>
      <c r="BU46" s="51" t="s">
        <v>1014</v>
      </c>
      <c r="BV46" s="52">
        <f>K3+(37*K5)</f>
        <v>38</v>
      </c>
      <c r="BW46" s="42"/>
    </row>
    <row r="47" spans="1:75" x14ac:dyDescent="0.2">
      <c r="A47" s="3" t="s">
        <v>7</v>
      </c>
      <c r="B47" s="2">
        <f>B24</f>
        <v>368</v>
      </c>
      <c r="C47" s="2">
        <f>C23</f>
        <v>348</v>
      </c>
      <c r="D47" s="2">
        <f>D22</f>
        <v>310</v>
      </c>
      <c r="E47" s="2">
        <f>E21</f>
        <v>258</v>
      </c>
      <c r="F47" s="2">
        <f>F20</f>
        <v>499</v>
      </c>
      <c r="G47" s="2">
        <f>G19</f>
        <v>455</v>
      </c>
      <c r="H47" s="2">
        <f>H18</f>
        <v>425</v>
      </c>
      <c r="I47" s="2">
        <f>I17</f>
        <v>413</v>
      </c>
      <c r="J47" s="2">
        <f>J16</f>
        <v>97</v>
      </c>
      <c r="K47" s="2">
        <f>K15</f>
        <v>85</v>
      </c>
      <c r="L47" s="2">
        <f>L14</f>
        <v>59</v>
      </c>
      <c r="M47" s="2">
        <f>M13</f>
        <v>15</v>
      </c>
      <c r="N47" s="2">
        <f>N12</f>
        <v>254</v>
      </c>
      <c r="O47" s="2">
        <f>O11</f>
        <v>202</v>
      </c>
      <c r="P47" s="2">
        <f>P10</f>
        <v>168</v>
      </c>
      <c r="Q47" s="2">
        <f>Q9</f>
        <v>148</v>
      </c>
      <c r="R47" s="2">
        <f>R40</f>
        <v>877</v>
      </c>
      <c r="S47" s="2">
        <f>S39</f>
        <v>857</v>
      </c>
      <c r="T47" s="2">
        <f>T38</f>
        <v>823</v>
      </c>
      <c r="U47" s="2">
        <f>U37</f>
        <v>771</v>
      </c>
      <c r="V47" s="2">
        <f>V36</f>
        <v>1010</v>
      </c>
      <c r="W47" s="2">
        <f>W35</f>
        <v>966</v>
      </c>
      <c r="X47" s="2">
        <f>X34</f>
        <v>940</v>
      </c>
      <c r="Y47" s="2">
        <f>Y33</f>
        <v>928</v>
      </c>
      <c r="Z47" s="2">
        <f>Z32</f>
        <v>612</v>
      </c>
      <c r="AA47" s="2">
        <f>AA31</f>
        <v>600</v>
      </c>
      <c r="AB47" s="2">
        <f>AB30</f>
        <v>570</v>
      </c>
      <c r="AC47" s="2">
        <f>AC29</f>
        <v>526</v>
      </c>
      <c r="AD47" s="2">
        <f>AD28</f>
        <v>767</v>
      </c>
      <c r="AE47" s="2">
        <f>AE27</f>
        <v>715</v>
      </c>
      <c r="AF47" s="2">
        <f>AF26</f>
        <v>677</v>
      </c>
      <c r="AG47" s="2">
        <f>AG25</f>
        <v>657</v>
      </c>
      <c r="AH47" s="5">
        <f>SUM(B47:AG47)</f>
        <v>16400</v>
      </c>
      <c r="AI47" s="5">
        <f>SUMSQ(B47:AG47)</f>
        <v>11201200</v>
      </c>
      <c r="AJ47" s="2">
        <f>B47^3+C47^3+D47^3+E47^3+F47^3+G47^3+H47^3+I47^3+J47^3+K47^3+L47^3+M47^3+N47^3+O47^3+P47^3+Q47^3+R47^3+S47^3+T47^3+U47^3+V47^3+W47^3+X47^3+Y47^3+Z47^3+AA47^3+AB47^3+AC47^3+AD47^3+AE47^3+AF47^3+AG47^3</f>
        <v>8606720000</v>
      </c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BO47" s="92"/>
      <c r="BP47" s="92"/>
      <c r="BQ47" s="92"/>
      <c r="BS47" s="42"/>
      <c r="BT47" s="50" t="s">
        <v>891</v>
      </c>
      <c r="BU47" s="51" t="s">
        <v>1014</v>
      </c>
      <c r="BV47" s="52">
        <f>K3+(38*K5)</f>
        <v>39</v>
      </c>
      <c r="BW47" s="42"/>
    </row>
    <row r="48" spans="1:75" x14ac:dyDescent="0.2"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S48" s="42"/>
      <c r="BT48" s="50" t="s">
        <v>832</v>
      </c>
      <c r="BU48" s="51" t="s">
        <v>1014</v>
      </c>
      <c r="BV48" s="52">
        <f>K3+(39*K5)</f>
        <v>40</v>
      </c>
      <c r="BW48" s="42"/>
    </row>
    <row r="49" spans="1:75" x14ac:dyDescent="0.2">
      <c r="BS49" s="42"/>
      <c r="BT49" s="50" t="s">
        <v>646</v>
      </c>
      <c r="BU49" s="51" t="s">
        <v>1014</v>
      </c>
      <c r="BV49" s="52">
        <f>K3+(40*K5)</f>
        <v>41</v>
      </c>
      <c r="BW49" s="42"/>
    </row>
    <row r="50" spans="1:75" ht="13.5" thickBot="1" x14ac:dyDescent="0.25">
      <c r="A50" s="1" t="s">
        <v>5</v>
      </c>
      <c r="B50" s="1" t="s">
        <v>1155</v>
      </c>
      <c r="M50" s="2" t="s">
        <v>5</v>
      </c>
      <c r="O50" s="2" t="s">
        <v>5</v>
      </c>
      <c r="R50" s="2" t="s">
        <v>5</v>
      </c>
      <c r="BA50" s="53" t="s">
        <v>1145</v>
      </c>
      <c r="BS50" s="42"/>
      <c r="BT50" s="50" t="s">
        <v>586</v>
      </c>
      <c r="BU50" s="51" t="s">
        <v>1014</v>
      </c>
      <c r="BV50" s="52">
        <f>K3+(41*K5)</f>
        <v>42</v>
      </c>
      <c r="BW50" s="42"/>
    </row>
    <row r="51" spans="1:75" x14ac:dyDescent="0.2">
      <c r="A51" s="1">
        <v>1</v>
      </c>
      <c r="B51" s="89">
        <f>BV15</f>
        <v>7</v>
      </c>
      <c r="C51" s="6">
        <f>BV416</f>
        <v>408</v>
      </c>
      <c r="D51" s="6">
        <f>BV942</f>
        <v>934</v>
      </c>
      <c r="E51" s="96">
        <f>BV573</f>
        <v>565</v>
      </c>
      <c r="F51" s="6">
        <f>BV801</f>
        <v>793</v>
      </c>
      <c r="G51" s="6">
        <f>BV658</f>
        <v>650</v>
      </c>
      <c r="H51" s="6">
        <f>BV196</f>
        <v>188</v>
      </c>
      <c r="I51" s="6">
        <f>BV307</f>
        <v>299</v>
      </c>
      <c r="J51" s="6">
        <f>BV453</f>
        <v>445</v>
      </c>
      <c r="K51" s="6">
        <f>BV54</f>
        <v>46</v>
      </c>
      <c r="L51" s="6">
        <f>BV552</f>
        <v>544</v>
      </c>
      <c r="M51" s="6">
        <f>BV919</f>
        <v>911</v>
      </c>
      <c r="N51" s="6">
        <f>BV683</f>
        <v>675</v>
      </c>
      <c r="O51" s="6">
        <f>BV828</f>
        <v>820</v>
      </c>
      <c r="P51" s="6">
        <f>BV266</f>
        <v>258</v>
      </c>
      <c r="Q51" s="6">
        <f>BV153</f>
        <v>145</v>
      </c>
      <c r="R51" s="6">
        <f>BV873</f>
        <v>865</v>
      </c>
      <c r="S51" s="6">
        <f>BV762</f>
        <v>754</v>
      </c>
      <c r="T51" s="6">
        <f>BV204</f>
        <v>196</v>
      </c>
      <c r="U51" s="6">
        <f>BV347</f>
        <v>339</v>
      </c>
      <c r="V51" s="6">
        <f>BV135</f>
        <v>127</v>
      </c>
      <c r="W51" s="6">
        <f>BV504</f>
        <v>496</v>
      </c>
      <c r="X51" s="6">
        <f>BV998</f>
        <v>990</v>
      </c>
      <c r="Y51" s="6">
        <f>BV597</f>
        <v>589</v>
      </c>
      <c r="Z51" s="6">
        <f>BV739</f>
        <v>731</v>
      </c>
      <c r="AA51" s="6">
        <f>BV852</f>
        <v>844</v>
      </c>
      <c r="AB51" s="6">
        <f>BV386</f>
        <v>378</v>
      </c>
      <c r="AC51" s="6">
        <f>BV241</f>
        <v>233</v>
      </c>
      <c r="AD51" s="6">
        <f>BV461</f>
        <v>453</v>
      </c>
      <c r="AE51" s="6">
        <f>BV94</f>
        <v>86</v>
      </c>
      <c r="AF51" s="6">
        <f>BV624</f>
        <v>616</v>
      </c>
      <c r="AG51" s="80">
        <f>BV1023</f>
        <v>1015</v>
      </c>
      <c r="AH51" s="5">
        <f>SUM(B51:AG51)</f>
        <v>16400</v>
      </c>
      <c r="AI51" s="5">
        <f>SUMSQ(B51:AG51)</f>
        <v>11201200</v>
      </c>
      <c r="AJ51" s="2">
        <f t="shared" ref="AJ51:AJ82" si="21">B51^3+C51^3+D51^3+E51^3+F51^3+G51^3+H51^3+I51^3+J51^3+K51^3+L51^3+M51^3+N51^3+O51^3+P51^3+Q51^3+R51^3+S51^3+T51^3+U51^3+V51^3+W51^3+X51^3+Y51^3+Z51^3+AA51^3+AB51^3+AC51^3+AD51^3+AE51^3+AF51^3+AG51^3</f>
        <v>8606720000</v>
      </c>
      <c r="AL51" s="159" t="s">
        <v>956</v>
      </c>
      <c r="AM51" s="160" t="s">
        <v>549</v>
      </c>
      <c r="AN51" s="161" t="s">
        <v>895</v>
      </c>
      <c r="AO51" s="160" t="s">
        <v>613</v>
      </c>
      <c r="AP51" s="160" t="s">
        <v>833</v>
      </c>
      <c r="AQ51" s="160" t="s">
        <v>676</v>
      </c>
      <c r="AR51" s="160" t="s">
        <v>769</v>
      </c>
      <c r="AS51" s="160" t="s">
        <v>738</v>
      </c>
      <c r="AT51" s="160" t="s">
        <v>466</v>
      </c>
      <c r="AU51" s="160" t="s">
        <v>58</v>
      </c>
      <c r="AV51" s="160" t="s">
        <v>402</v>
      </c>
      <c r="AW51" s="161" t="s">
        <v>1139</v>
      </c>
      <c r="AX51" s="160" t="s">
        <v>339</v>
      </c>
      <c r="AY51" s="160" t="s">
        <v>181</v>
      </c>
      <c r="AZ51" s="160" t="s">
        <v>276</v>
      </c>
      <c r="BA51" s="160" t="s">
        <v>244</v>
      </c>
      <c r="BB51" s="161" t="s">
        <v>573</v>
      </c>
      <c r="BC51" s="160" t="s">
        <v>980</v>
      </c>
      <c r="BD51" s="160" t="s">
        <v>636</v>
      </c>
      <c r="BE51" s="160" t="s">
        <v>919</v>
      </c>
      <c r="BF51" s="160" t="s">
        <v>700</v>
      </c>
      <c r="BG51" s="160" t="s">
        <v>857</v>
      </c>
      <c r="BH51" s="161" t="s">
        <v>762</v>
      </c>
      <c r="BI51" s="160" t="s">
        <v>793</v>
      </c>
      <c r="BJ51" s="160" t="s">
        <v>50</v>
      </c>
      <c r="BK51" s="161" t="s">
        <v>458</v>
      </c>
      <c r="BL51" s="160" t="s">
        <v>113</v>
      </c>
      <c r="BM51" s="160" t="s">
        <v>394</v>
      </c>
      <c r="BN51" s="160" t="s">
        <v>173</v>
      </c>
      <c r="BO51" s="160" t="s">
        <v>331</v>
      </c>
      <c r="BP51" s="160" t="s">
        <v>236</v>
      </c>
      <c r="BQ51" s="162" t="s">
        <v>268</v>
      </c>
      <c r="BS51" s="42"/>
      <c r="BT51" s="50" t="s">
        <v>1004</v>
      </c>
      <c r="BU51" s="51" t="s">
        <v>1014</v>
      </c>
      <c r="BV51" s="52">
        <f>K3+(42*K5)</f>
        <v>43</v>
      </c>
      <c r="BW51" s="42"/>
    </row>
    <row r="52" spans="1:75" x14ac:dyDescent="0.2">
      <c r="A52" s="1">
        <v>2</v>
      </c>
      <c r="B52" s="7">
        <f>BV428</f>
        <v>420</v>
      </c>
      <c r="C52" s="14">
        <f>BV59</f>
        <v>51</v>
      </c>
      <c r="D52" s="97">
        <f>BV521</f>
        <v>513</v>
      </c>
      <c r="E52" s="8">
        <f>BV922</f>
        <v>914</v>
      </c>
      <c r="F52" s="8">
        <f>BV710</f>
        <v>702</v>
      </c>
      <c r="G52" s="8">
        <f>BV821</f>
        <v>813</v>
      </c>
      <c r="H52" s="8">
        <f>BV295</f>
        <v>287</v>
      </c>
      <c r="I52" s="8">
        <f>BV152</f>
        <v>144</v>
      </c>
      <c r="J52" s="8">
        <f>BV34</f>
        <v>26</v>
      </c>
      <c r="K52" s="8">
        <f>BV401</f>
        <v>393</v>
      </c>
      <c r="L52" s="8">
        <f>BV963</f>
        <v>955</v>
      </c>
      <c r="M52" s="8">
        <f>BV564</f>
        <v>556</v>
      </c>
      <c r="N52" s="8">
        <f>BV784</f>
        <v>776</v>
      </c>
      <c r="O52" s="8">
        <f>BV671</f>
        <v>663</v>
      </c>
      <c r="P52" s="8">
        <f>BV173</f>
        <v>165</v>
      </c>
      <c r="Q52" s="8">
        <f>BV318</f>
        <v>310</v>
      </c>
      <c r="R52" s="8">
        <f>BV718</f>
        <v>710</v>
      </c>
      <c r="S52" s="8">
        <f>BV861</f>
        <v>853</v>
      </c>
      <c r="T52" s="8">
        <f>BV367</f>
        <v>359</v>
      </c>
      <c r="U52" s="8">
        <f>BV256</f>
        <v>248</v>
      </c>
      <c r="V52" s="8">
        <f>BV484</f>
        <v>476</v>
      </c>
      <c r="W52" s="8">
        <f>BV83</f>
        <v>75</v>
      </c>
      <c r="X52" s="8">
        <f>BV641</f>
        <v>633</v>
      </c>
      <c r="Y52" s="8">
        <f>BV1010</f>
        <v>1002</v>
      </c>
      <c r="Z52" s="8">
        <f>BV904</f>
        <v>896</v>
      </c>
      <c r="AA52" s="8">
        <f>BV759</f>
        <v>751</v>
      </c>
      <c r="AB52" s="8">
        <f>BV229</f>
        <v>221</v>
      </c>
      <c r="AC52" s="8">
        <f>BV342</f>
        <v>334</v>
      </c>
      <c r="AD52" s="8">
        <f>BV106</f>
        <v>98</v>
      </c>
      <c r="AE52" s="8">
        <f>BV505</f>
        <v>497</v>
      </c>
      <c r="AF52" s="8">
        <f>BV971</f>
        <v>963</v>
      </c>
      <c r="AG52" s="9">
        <f>BV604</f>
        <v>596</v>
      </c>
      <c r="AH52" s="5">
        <f t="shared" ref="AH52:AH82" si="22">SUM(B52:AG52)</f>
        <v>16400</v>
      </c>
      <c r="AI52" s="5">
        <f t="shared" ref="AI52:AI82" si="23">SUMSQ(B52:AG52)</f>
        <v>11201200</v>
      </c>
      <c r="AJ52" s="2">
        <f t="shared" si="21"/>
        <v>8606720000</v>
      </c>
      <c r="AL52" s="163" t="s">
        <v>957</v>
      </c>
      <c r="AM52" s="164" t="s">
        <v>550</v>
      </c>
      <c r="AN52" s="164" t="s">
        <v>896</v>
      </c>
      <c r="AO52" s="165" t="s">
        <v>1125</v>
      </c>
      <c r="AP52" s="164" t="s">
        <v>834</v>
      </c>
      <c r="AQ52" s="164" t="s">
        <v>677</v>
      </c>
      <c r="AR52" s="164" t="s">
        <v>770</v>
      </c>
      <c r="AS52" s="164" t="s">
        <v>739</v>
      </c>
      <c r="AT52" s="164" t="s">
        <v>479</v>
      </c>
      <c r="AU52" s="164" t="s">
        <v>73</v>
      </c>
      <c r="AV52" s="165" t="s">
        <v>417</v>
      </c>
      <c r="AW52" s="164" t="s">
        <v>135</v>
      </c>
      <c r="AX52" s="164" t="s">
        <v>354</v>
      </c>
      <c r="AY52" s="164" t="s">
        <v>196</v>
      </c>
      <c r="AZ52" s="164" t="s">
        <v>290</v>
      </c>
      <c r="BA52" s="164" t="s">
        <v>259</v>
      </c>
      <c r="BB52" s="164" t="s">
        <v>558</v>
      </c>
      <c r="BC52" s="165" t="s">
        <v>965</v>
      </c>
      <c r="BD52" s="164" t="s">
        <v>621</v>
      </c>
      <c r="BE52" s="164" t="s">
        <v>904</v>
      </c>
      <c r="BF52" s="164" t="s">
        <v>685</v>
      </c>
      <c r="BG52" s="164" t="s">
        <v>842</v>
      </c>
      <c r="BH52" s="164" t="s">
        <v>747</v>
      </c>
      <c r="BI52" s="165" t="s">
        <v>778</v>
      </c>
      <c r="BJ52" s="165" t="s">
        <v>49</v>
      </c>
      <c r="BK52" s="164" t="s">
        <v>457</v>
      </c>
      <c r="BL52" s="164" t="s">
        <v>112</v>
      </c>
      <c r="BM52" s="164" t="s">
        <v>393</v>
      </c>
      <c r="BN52" s="164" t="s">
        <v>4</v>
      </c>
      <c r="BO52" s="164" t="s">
        <v>330</v>
      </c>
      <c r="BP52" s="165" t="s">
        <v>235</v>
      </c>
      <c r="BQ52" s="166" t="s">
        <v>267</v>
      </c>
      <c r="BR52" s="45"/>
      <c r="BS52" s="42"/>
      <c r="BT52" s="50" t="s">
        <v>812</v>
      </c>
      <c r="BU52" s="51" t="s">
        <v>1014</v>
      </c>
      <c r="BV52" s="52">
        <f>K3+(43*K5)</f>
        <v>44</v>
      </c>
      <c r="BW52" s="42"/>
    </row>
    <row r="53" spans="1:75" x14ac:dyDescent="0.2">
      <c r="A53" s="1">
        <v>3</v>
      </c>
      <c r="B53" s="7">
        <f>BV1032</f>
        <v>1024</v>
      </c>
      <c r="C53" s="97">
        <f>BV631</f>
        <v>623</v>
      </c>
      <c r="D53" s="14">
        <f>BV101</f>
        <v>93</v>
      </c>
      <c r="E53" s="8">
        <f>BV470</f>
        <v>462</v>
      </c>
      <c r="F53" s="8">
        <f>BV234</f>
        <v>226</v>
      </c>
      <c r="G53" s="8">
        <f>BV377</f>
        <v>369</v>
      </c>
      <c r="H53" s="8">
        <f>BV843</f>
        <v>835</v>
      </c>
      <c r="I53" s="8">
        <f>BV732</f>
        <v>724</v>
      </c>
      <c r="J53" s="8">
        <f>BV590</f>
        <v>582</v>
      </c>
      <c r="K53" s="8">
        <f>BV989</f>
        <v>981</v>
      </c>
      <c r="L53" s="8">
        <f>BV495</f>
        <v>487</v>
      </c>
      <c r="M53" s="8">
        <f>BV128</f>
        <v>120</v>
      </c>
      <c r="N53" s="8">
        <f>BV356</f>
        <v>348</v>
      </c>
      <c r="O53" s="8">
        <f>BV211</f>
        <v>203</v>
      </c>
      <c r="P53" s="8">
        <f>BV769</f>
        <v>761</v>
      </c>
      <c r="Q53" s="8">
        <f>BV882</f>
        <v>874</v>
      </c>
      <c r="R53" s="8">
        <f>BV162</f>
        <v>154</v>
      </c>
      <c r="S53" s="8">
        <f>BV273</f>
        <v>265</v>
      </c>
      <c r="T53" s="8">
        <f>BV835</f>
        <v>827</v>
      </c>
      <c r="U53" s="8">
        <f>BV692</f>
        <v>684</v>
      </c>
      <c r="V53" s="8">
        <f>BV912</f>
        <v>904</v>
      </c>
      <c r="W53" s="8">
        <f>BV543</f>
        <v>535</v>
      </c>
      <c r="X53" s="8">
        <f>BV45</f>
        <v>37</v>
      </c>
      <c r="Y53" s="8">
        <f>BV446</f>
        <v>438</v>
      </c>
      <c r="Z53" s="8">
        <f>BV300</f>
        <v>292</v>
      </c>
      <c r="AA53" s="8">
        <f>BV187</f>
        <v>179</v>
      </c>
      <c r="AB53" s="8">
        <f>BV649</f>
        <v>641</v>
      </c>
      <c r="AC53" s="8">
        <f>BV794</f>
        <v>786</v>
      </c>
      <c r="AD53" s="8">
        <f>BV582</f>
        <v>574</v>
      </c>
      <c r="AE53" s="8">
        <f>BV949</f>
        <v>941</v>
      </c>
      <c r="AF53" s="8">
        <f>BV423</f>
        <v>415</v>
      </c>
      <c r="AG53" s="9">
        <f>BV24</f>
        <v>16</v>
      </c>
      <c r="AH53" s="5">
        <f t="shared" si="22"/>
        <v>16400</v>
      </c>
      <c r="AI53" s="5">
        <f t="shared" si="23"/>
        <v>11201200</v>
      </c>
      <c r="AL53" s="167" t="s">
        <v>921</v>
      </c>
      <c r="AM53" s="164" t="s">
        <v>547</v>
      </c>
      <c r="AN53" s="164" t="s">
        <v>893</v>
      </c>
      <c r="AO53" s="164" t="s">
        <v>611</v>
      </c>
      <c r="AP53" s="164" t="s">
        <v>831</v>
      </c>
      <c r="AQ53" s="164" t="s">
        <v>674</v>
      </c>
      <c r="AR53" s="165" t="s">
        <v>1015</v>
      </c>
      <c r="AS53" s="164" t="s">
        <v>736</v>
      </c>
      <c r="AT53" s="164" t="s">
        <v>468</v>
      </c>
      <c r="AU53" s="165" t="s">
        <v>60</v>
      </c>
      <c r="AV53" s="164" t="s">
        <v>404</v>
      </c>
      <c r="AW53" s="164" t="s">
        <v>122</v>
      </c>
      <c r="AX53" s="164" t="s">
        <v>341</v>
      </c>
      <c r="AY53" s="164" t="s">
        <v>183</v>
      </c>
      <c r="AZ53" s="164" t="s">
        <v>278</v>
      </c>
      <c r="BA53" s="165" t="s">
        <v>246</v>
      </c>
      <c r="BB53" s="164" t="s">
        <v>571</v>
      </c>
      <c r="BC53" s="164" t="s">
        <v>978</v>
      </c>
      <c r="BD53" s="164" t="s">
        <v>634</v>
      </c>
      <c r="BE53" s="164" t="s">
        <v>917</v>
      </c>
      <c r="BF53" s="165" t="s">
        <v>1113</v>
      </c>
      <c r="BG53" s="164" t="s">
        <v>855</v>
      </c>
      <c r="BH53" s="164" t="s">
        <v>760</v>
      </c>
      <c r="BI53" s="164" t="s">
        <v>791</v>
      </c>
      <c r="BJ53" s="164" t="s">
        <v>656</v>
      </c>
      <c r="BK53" s="164" t="s">
        <v>460</v>
      </c>
      <c r="BL53" s="164" t="s">
        <v>115</v>
      </c>
      <c r="BM53" s="164" t="s">
        <v>396</v>
      </c>
      <c r="BN53" s="164" t="s">
        <v>175</v>
      </c>
      <c r="BO53" s="165" t="s">
        <v>333</v>
      </c>
      <c r="BP53" s="164" t="s">
        <v>238</v>
      </c>
      <c r="BQ53" s="166" t="s">
        <v>270</v>
      </c>
      <c r="BR53" s="45"/>
      <c r="BS53" s="42"/>
      <c r="BT53" s="50" t="s">
        <v>249</v>
      </c>
      <c r="BU53" s="51" t="s">
        <v>1014</v>
      </c>
      <c r="BV53" s="52">
        <f>K3+(44*K5)</f>
        <v>45</v>
      </c>
      <c r="BW53" s="42"/>
    </row>
    <row r="54" spans="1:75" x14ac:dyDescent="0.2">
      <c r="A54" s="1">
        <v>4</v>
      </c>
      <c r="B54" s="98">
        <f>BV611</f>
        <v>603</v>
      </c>
      <c r="C54" s="8">
        <f>BV980</f>
        <v>972</v>
      </c>
      <c r="D54" s="8">
        <f>BV514</f>
        <v>506</v>
      </c>
      <c r="E54" s="14">
        <f>BV113</f>
        <v>105</v>
      </c>
      <c r="F54" s="8">
        <f>BV333</f>
        <v>325</v>
      </c>
      <c r="G54" s="8">
        <f>BV222</f>
        <v>214</v>
      </c>
      <c r="H54" s="8">
        <f>BV752</f>
        <v>744</v>
      </c>
      <c r="I54" s="8">
        <f>BV895</f>
        <v>887</v>
      </c>
      <c r="J54" s="8">
        <f>BV1001</f>
        <v>993</v>
      </c>
      <c r="K54" s="8">
        <f>BV634</f>
        <v>626</v>
      </c>
      <c r="L54" s="8">
        <f>BV76</f>
        <v>68</v>
      </c>
      <c r="M54" s="8">
        <f>BV475</f>
        <v>467</v>
      </c>
      <c r="N54" s="8">
        <f>BV263</f>
        <v>255</v>
      </c>
      <c r="O54" s="8">
        <f>BV376</f>
        <v>368</v>
      </c>
      <c r="P54" s="8">
        <f>BV870</f>
        <v>862</v>
      </c>
      <c r="Q54" s="8">
        <f>BV725</f>
        <v>717</v>
      </c>
      <c r="R54" s="8">
        <f>BV325</f>
        <v>317</v>
      </c>
      <c r="S54" s="8">
        <f>BV182</f>
        <v>174</v>
      </c>
      <c r="T54" s="8">
        <f>BV680</f>
        <v>672</v>
      </c>
      <c r="U54" s="8">
        <f>BV791</f>
        <v>783</v>
      </c>
      <c r="V54" s="8">
        <f>BV555</f>
        <v>547</v>
      </c>
      <c r="W54" s="8">
        <f>BV956</f>
        <v>948</v>
      </c>
      <c r="X54" s="8">
        <f>BV394</f>
        <v>386</v>
      </c>
      <c r="Y54" s="8">
        <f>BV25</f>
        <v>17</v>
      </c>
      <c r="Z54" s="8">
        <f>BV143</f>
        <v>135</v>
      </c>
      <c r="AA54" s="8">
        <f>BV288</f>
        <v>280</v>
      </c>
      <c r="AB54" s="8">
        <f>BV814</f>
        <v>806</v>
      </c>
      <c r="AC54" s="8">
        <f>BV701</f>
        <v>693</v>
      </c>
      <c r="AD54" s="8">
        <f>BV929</f>
        <v>921</v>
      </c>
      <c r="AE54" s="8">
        <f>BV530</f>
        <v>522</v>
      </c>
      <c r="AF54" s="8">
        <f>BV68</f>
        <v>60</v>
      </c>
      <c r="AG54" s="9">
        <f>BV435</f>
        <v>427</v>
      </c>
      <c r="AH54" s="5">
        <f t="shared" si="22"/>
        <v>16400</v>
      </c>
      <c r="AI54" s="5">
        <f t="shared" si="23"/>
        <v>11201200</v>
      </c>
      <c r="AL54" s="163" t="s">
        <v>959</v>
      </c>
      <c r="AM54" s="165" t="s">
        <v>552</v>
      </c>
      <c r="AN54" s="164" t="s">
        <v>898</v>
      </c>
      <c r="AO54" s="164" t="s">
        <v>615</v>
      </c>
      <c r="AP54" s="164" t="s">
        <v>836</v>
      </c>
      <c r="AQ54" s="164" t="s">
        <v>679</v>
      </c>
      <c r="AR54" s="164" t="s">
        <v>772</v>
      </c>
      <c r="AS54" s="165" t="s">
        <v>741</v>
      </c>
      <c r="AT54" s="165" t="s">
        <v>477</v>
      </c>
      <c r="AU54" s="164" t="s">
        <v>71</v>
      </c>
      <c r="AV54" s="164" t="s">
        <v>415</v>
      </c>
      <c r="AW54" s="164" t="s">
        <v>133</v>
      </c>
      <c r="AX54" s="164" t="s">
        <v>352</v>
      </c>
      <c r="AY54" s="164" t="s">
        <v>194</v>
      </c>
      <c r="AZ54" s="165" t="s">
        <v>288</v>
      </c>
      <c r="BA54" s="164" t="s">
        <v>257</v>
      </c>
      <c r="BB54" s="164" t="s">
        <v>560</v>
      </c>
      <c r="BC54" s="164" t="s">
        <v>967</v>
      </c>
      <c r="BD54" s="164" t="s">
        <v>623</v>
      </c>
      <c r="BE54" s="164" t="s">
        <v>906</v>
      </c>
      <c r="BF54" s="164" t="s">
        <v>687</v>
      </c>
      <c r="BG54" s="165" t="s">
        <v>844</v>
      </c>
      <c r="BH54" s="164" t="s">
        <v>749</v>
      </c>
      <c r="BI54" s="164" t="s">
        <v>780</v>
      </c>
      <c r="BJ54" s="164" t="s">
        <v>47</v>
      </c>
      <c r="BK54" s="164" t="s">
        <v>455</v>
      </c>
      <c r="BL54" s="164" t="s">
        <v>110</v>
      </c>
      <c r="BM54" s="164" t="s">
        <v>391</v>
      </c>
      <c r="BN54" s="165" t="s">
        <v>1140</v>
      </c>
      <c r="BO54" s="164" t="s">
        <v>328</v>
      </c>
      <c r="BP54" s="164" t="s">
        <v>907</v>
      </c>
      <c r="BQ54" s="166" t="s">
        <v>265</v>
      </c>
      <c r="BR54" s="45"/>
      <c r="BS54" s="42"/>
      <c r="BT54" s="50" t="s">
        <v>58</v>
      </c>
      <c r="BU54" s="51" t="s">
        <v>1014</v>
      </c>
      <c r="BV54" s="52">
        <f>K3+(45*K5)</f>
        <v>46</v>
      </c>
      <c r="BW54" s="42"/>
    </row>
    <row r="55" spans="1:75" x14ac:dyDescent="0.2">
      <c r="A55" s="1">
        <v>5</v>
      </c>
      <c r="B55" s="7">
        <f>BV910</f>
        <v>902</v>
      </c>
      <c r="C55" s="8">
        <f>BV541</f>
        <v>533</v>
      </c>
      <c r="D55" s="8">
        <f>BV47</f>
        <v>39</v>
      </c>
      <c r="E55" s="8">
        <f>BV448</f>
        <v>440</v>
      </c>
      <c r="F55" s="14">
        <f>BV164</f>
        <v>156</v>
      </c>
      <c r="G55" s="8">
        <f>BV275</f>
        <v>267</v>
      </c>
      <c r="H55" s="8">
        <f>BV833</f>
        <v>825</v>
      </c>
      <c r="I55" s="97">
        <f>BV690</f>
        <v>682</v>
      </c>
      <c r="J55" s="8">
        <f>BV584</f>
        <v>576</v>
      </c>
      <c r="K55" s="8">
        <f>BV951</f>
        <v>943</v>
      </c>
      <c r="L55" s="8">
        <f>BV421</f>
        <v>413</v>
      </c>
      <c r="M55" s="8">
        <f>BV22</f>
        <v>14</v>
      </c>
      <c r="N55" s="8">
        <f>BV298</f>
        <v>290</v>
      </c>
      <c r="O55" s="8">
        <f>BV185</f>
        <v>177</v>
      </c>
      <c r="P55" s="8">
        <f>BV651</f>
        <v>643</v>
      </c>
      <c r="Q55" s="8">
        <f>BV796</f>
        <v>788</v>
      </c>
      <c r="R55" s="8">
        <f>BV236</f>
        <v>228</v>
      </c>
      <c r="S55" s="8">
        <f>BV379</f>
        <v>371</v>
      </c>
      <c r="T55" s="8">
        <f>BV841</f>
        <v>833</v>
      </c>
      <c r="U55" s="8">
        <f>BV730</f>
        <v>722</v>
      </c>
      <c r="V55" s="8">
        <f>BV1030</f>
        <v>1022</v>
      </c>
      <c r="W55" s="8">
        <f>BV629</f>
        <v>621</v>
      </c>
      <c r="X55" s="8">
        <f>BV103</f>
        <v>95</v>
      </c>
      <c r="Y55" s="8">
        <f>BV472</f>
        <v>464</v>
      </c>
      <c r="Z55" s="8">
        <f>BV354</f>
        <v>346</v>
      </c>
      <c r="AA55" s="8">
        <f>BV209</f>
        <v>201</v>
      </c>
      <c r="AB55" s="8">
        <f>BV771</f>
        <v>763</v>
      </c>
      <c r="AC55" s="8">
        <f>BV884</f>
        <v>876</v>
      </c>
      <c r="AD55" s="8">
        <f>BV592</f>
        <v>584</v>
      </c>
      <c r="AE55" s="8">
        <f>BV991</f>
        <v>983</v>
      </c>
      <c r="AF55" s="8">
        <f>BV493</f>
        <v>485</v>
      </c>
      <c r="AG55" s="9">
        <f>BV126</f>
        <v>118</v>
      </c>
      <c r="AH55" s="5">
        <f t="shared" si="22"/>
        <v>16400</v>
      </c>
      <c r="AI55" s="5">
        <f t="shared" si="23"/>
        <v>11201200</v>
      </c>
      <c r="AL55" s="167" t="s">
        <v>1110</v>
      </c>
      <c r="AM55" s="164" t="s">
        <v>545</v>
      </c>
      <c r="AN55" s="164" t="s">
        <v>891</v>
      </c>
      <c r="AO55" s="164" t="s">
        <v>609</v>
      </c>
      <c r="AP55" s="164" t="s">
        <v>829</v>
      </c>
      <c r="AQ55" s="164" t="s">
        <v>672</v>
      </c>
      <c r="AR55" s="164" t="s">
        <v>766</v>
      </c>
      <c r="AS55" s="164" t="s">
        <v>734</v>
      </c>
      <c r="AT55" s="164" t="s">
        <v>470</v>
      </c>
      <c r="AU55" s="165" t="s">
        <v>62</v>
      </c>
      <c r="AV55" s="164" t="s">
        <v>406</v>
      </c>
      <c r="AW55" s="164" t="s">
        <v>124</v>
      </c>
      <c r="AX55" s="164" t="s">
        <v>343</v>
      </c>
      <c r="AY55" s="164" t="s">
        <v>185</v>
      </c>
      <c r="AZ55" s="164" t="s">
        <v>280</v>
      </c>
      <c r="BA55" s="164" t="s">
        <v>248</v>
      </c>
      <c r="BB55" s="164" t="s">
        <v>569</v>
      </c>
      <c r="BC55" s="164" t="s">
        <v>976</v>
      </c>
      <c r="BD55" s="165" t="s">
        <v>632</v>
      </c>
      <c r="BE55" s="164" t="s">
        <v>915</v>
      </c>
      <c r="BF55" s="165" t="s">
        <v>696</v>
      </c>
      <c r="BG55" s="164" t="s">
        <v>853</v>
      </c>
      <c r="BH55" s="164" t="s">
        <v>758</v>
      </c>
      <c r="BI55" s="164" t="s">
        <v>789</v>
      </c>
      <c r="BJ55" s="164" t="s">
        <v>54</v>
      </c>
      <c r="BK55" s="164" t="s">
        <v>462</v>
      </c>
      <c r="BL55" s="164" t="s">
        <v>117</v>
      </c>
      <c r="BM55" s="165" t="s">
        <v>398</v>
      </c>
      <c r="BN55" s="164" t="s">
        <v>177</v>
      </c>
      <c r="BO55" s="165" t="s">
        <v>335</v>
      </c>
      <c r="BP55" s="164" t="s">
        <v>240</v>
      </c>
      <c r="BQ55" s="166" t="s">
        <v>272</v>
      </c>
      <c r="BR55" s="45"/>
      <c r="BS55" s="42"/>
      <c r="BT55" s="50" t="s">
        <v>397</v>
      </c>
      <c r="BU55" s="51" t="s">
        <v>1014</v>
      </c>
      <c r="BV55" s="52">
        <f>K3+(46*K5)</f>
        <v>47</v>
      </c>
      <c r="BW55" s="42"/>
    </row>
    <row r="56" spans="1:75" x14ac:dyDescent="0.2">
      <c r="A56" s="1">
        <v>6</v>
      </c>
      <c r="B56" s="7">
        <f>BV553</f>
        <v>545</v>
      </c>
      <c r="C56" s="8">
        <f>BV954</f>
        <v>946</v>
      </c>
      <c r="D56" s="8">
        <f>BV396</f>
        <v>388</v>
      </c>
      <c r="E56" s="8">
        <f>BV27</f>
        <v>19</v>
      </c>
      <c r="F56" s="8">
        <f>BV327</f>
        <v>319</v>
      </c>
      <c r="G56" s="14">
        <f>BV184</f>
        <v>176</v>
      </c>
      <c r="H56" s="97">
        <f>BV678</f>
        <v>670</v>
      </c>
      <c r="I56" s="8">
        <f>BV789</f>
        <v>781</v>
      </c>
      <c r="J56" s="8">
        <f>BV931</f>
        <v>923</v>
      </c>
      <c r="K56" s="8">
        <f>BV532</f>
        <v>524</v>
      </c>
      <c r="L56" s="8">
        <f>BV66</f>
        <v>58</v>
      </c>
      <c r="M56" s="8">
        <f>BV433</f>
        <v>425</v>
      </c>
      <c r="N56" s="8">
        <f>BV141</f>
        <v>133</v>
      </c>
      <c r="O56" s="8">
        <f>BV286</f>
        <v>278</v>
      </c>
      <c r="P56" s="8">
        <f>BV816</f>
        <v>808</v>
      </c>
      <c r="Q56" s="8">
        <f>BV703</f>
        <v>695</v>
      </c>
      <c r="R56" s="8">
        <f>BV335</f>
        <v>327</v>
      </c>
      <c r="S56" s="8">
        <f>BV224</f>
        <v>216</v>
      </c>
      <c r="T56" s="8">
        <f>BV750</f>
        <v>742</v>
      </c>
      <c r="U56" s="8">
        <f>BV893</f>
        <v>885</v>
      </c>
      <c r="V56" s="8">
        <f>BV609</f>
        <v>601</v>
      </c>
      <c r="W56" s="8">
        <f>BV978</f>
        <v>970</v>
      </c>
      <c r="X56" s="8">
        <f>BV516</f>
        <v>508</v>
      </c>
      <c r="Y56" s="8">
        <f>BV115</f>
        <v>107</v>
      </c>
      <c r="Z56" s="8">
        <f>BV261</f>
        <v>253</v>
      </c>
      <c r="AA56" s="8">
        <f>BV374</f>
        <v>366</v>
      </c>
      <c r="AB56" s="8">
        <f>BV872</f>
        <v>864</v>
      </c>
      <c r="AC56" s="8">
        <f>BV727</f>
        <v>719</v>
      </c>
      <c r="AD56" s="8">
        <f>BV1003</f>
        <v>995</v>
      </c>
      <c r="AE56" s="8">
        <f>BV636</f>
        <v>628</v>
      </c>
      <c r="AF56" s="8">
        <f>BV74</f>
        <v>66</v>
      </c>
      <c r="AG56" s="9">
        <f>BV473</f>
        <v>465</v>
      </c>
      <c r="AH56" s="5">
        <f t="shared" si="22"/>
        <v>16400</v>
      </c>
      <c r="AI56" s="5">
        <f t="shared" si="23"/>
        <v>11201200</v>
      </c>
      <c r="AL56" s="163" t="s">
        <v>961</v>
      </c>
      <c r="AM56" s="165" t="s">
        <v>554</v>
      </c>
      <c r="AN56" s="164" t="s">
        <v>900</v>
      </c>
      <c r="AO56" s="164" t="s">
        <v>617</v>
      </c>
      <c r="AP56" s="164" t="s">
        <v>838</v>
      </c>
      <c r="AQ56" s="164" t="s">
        <v>681</v>
      </c>
      <c r="AR56" s="164" t="s">
        <v>774</v>
      </c>
      <c r="AS56" s="164" t="s">
        <v>743</v>
      </c>
      <c r="AT56" s="165" t="s">
        <v>1119</v>
      </c>
      <c r="AU56" s="164" t="s">
        <v>69</v>
      </c>
      <c r="AV56" s="164" t="s">
        <v>413</v>
      </c>
      <c r="AW56" s="164" t="s">
        <v>131</v>
      </c>
      <c r="AX56" s="164" t="s">
        <v>350</v>
      </c>
      <c r="AY56" s="164" t="s">
        <v>192</v>
      </c>
      <c r="AZ56" s="164" t="s">
        <v>287</v>
      </c>
      <c r="BA56" s="164" t="s">
        <v>255</v>
      </c>
      <c r="BB56" s="164" t="s">
        <v>562</v>
      </c>
      <c r="BC56" s="164" t="s">
        <v>969</v>
      </c>
      <c r="BD56" s="164" t="s">
        <v>625</v>
      </c>
      <c r="BE56" s="165" t="s">
        <v>908</v>
      </c>
      <c r="BF56" s="164" t="s">
        <v>689</v>
      </c>
      <c r="BG56" s="165" t="s">
        <v>846</v>
      </c>
      <c r="BH56" s="164" t="s">
        <v>310</v>
      </c>
      <c r="BI56" s="164" t="s">
        <v>782</v>
      </c>
      <c r="BJ56" s="164" t="s">
        <v>45</v>
      </c>
      <c r="BK56" s="164" t="s">
        <v>453</v>
      </c>
      <c r="BL56" s="165" t="s">
        <v>108</v>
      </c>
      <c r="BM56" s="164" t="s">
        <v>389</v>
      </c>
      <c r="BN56" s="165" t="s">
        <v>169</v>
      </c>
      <c r="BO56" s="164" t="s">
        <v>326</v>
      </c>
      <c r="BP56" s="164" t="s">
        <v>231</v>
      </c>
      <c r="BQ56" s="166" t="s">
        <v>263</v>
      </c>
      <c r="BR56" s="45"/>
      <c r="BS56" s="42"/>
      <c r="BT56" s="50" t="s">
        <v>337</v>
      </c>
      <c r="BU56" s="51" t="s">
        <v>1014</v>
      </c>
      <c r="BV56" s="52">
        <f>K3+(47*K5)</f>
        <v>48</v>
      </c>
      <c r="BW56" s="42"/>
    </row>
    <row r="57" spans="1:75" x14ac:dyDescent="0.2">
      <c r="A57" s="1">
        <v>7</v>
      </c>
      <c r="B57" s="7">
        <f>BV133</f>
        <v>125</v>
      </c>
      <c r="C57" s="8">
        <f>BV502</f>
        <v>494</v>
      </c>
      <c r="D57" s="8">
        <f>BV1000</f>
        <v>992</v>
      </c>
      <c r="E57" s="8">
        <f>BV599</f>
        <v>591</v>
      </c>
      <c r="F57" s="8">
        <f>BV875</f>
        <v>867</v>
      </c>
      <c r="G57" s="97">
        <f>BV764</f>
        <v>756</v>
      </c>
      <c r="H57" s="14">
        <f>BV202</f>
        <v>194</v>
      </c>
      <c r="I57" s="8">
        <f>BV345</f>
        <v>337</v>
      </c>
      <c r="J57" s="8">
        <f>BV463</f>
        <v>455</v>
      </c>
      <c r="K57" s="8">
        <f>BV96</f>
        <v>88</v>
      </c>
      <c r="L57" s="8">
        <f>BV622</f>
        <v>614</v>
      </c>
      <c r="M57" s="8">
        <f>BV1021</f>
        <v>1013</v>
      </c>
      <c r="N57" s="8">
        <f>BV737</f>
        <v>729</v>
      </c>
      <c r="O57" s="8">
        <f>BV850</f>
        <v>842</v>
      </c>
      <c r="P57" s="8">
        <f>BV388</f>
        <v>380</v>
      </c>
      <c r="Q57" s="8">
        <f>BV243</f>
        <v>235</v>
      </c>
      <c r="R57" s="8">
        <f>BV803</f>
        <v>795</v>
      </c>
      <c r="S57" s="8">
        <f>BV660</f>
        <v>652</v>
      </c>
      <c r="T57" s="8">
        <f>BV194</f>
        <v>186</v>
      </c>
      <c r="U57" s="8">
        <f>BV305</f>
        <v>297</v>
      </c>
      <c r="V57" s="8">
        <f>BV13</f>
        <v>5</v>
      </c>
      <c r="W57" s="8">
        <f>BV414</f>
        <v>406</v>
      </c>
      <c r="X57" s="8">
        <f>BV944</f>
        <v>936</v>
      </c>
      <c r="Y57" s="8">
        <f>BV575</f>
        <v>567</v>
      </c>
      <c r="Z57" s="8">
        <f>BV681</f>
        <v>673</v>
      </c>
      <c r="AA57" s="8">
        <f>BV826</f>
        <v>818</v>
      </c>
      <c r="AB57" s="8">
        <f>BV268</f>
        <v>260</v>
      </c>
      <c r="AC57" s="8">
        <f>BV155</f>
        <v>147</v>
      </c>
      <c r="AD57" s="8">
        <f>BV455</f>
        <v>447</v>
      </c>
      <c r="AE57" s="8">
        <f>BV56</f>
        <v>48</v>
      </c>
      <c r="AF57" s="8">
        <f>BV550</f>
        <v>542</v>
      </c>
      <c r="AG57" s="9">
        <f>BV917</f>
        <v>909</v>
      </c>
      <c r="AH57" s="5">
        <f t="shared" si="22"/>
        <v>16400</v>
      </c>
      <c r="AI57" s="5">
        <f t="shared" si="23"/>
        <v>11201200</v>
      </c>
      <c r="AJ57" s="2">
        <f t="shared" si="21"/>
        <v>8606720000</v>
      </c>
      <c r="AL57" s="163" t="s">
        <v>952</v>
      </c>
      <c r="AM57" s="164" t="s">
        <v>543</v>
      </c>
      <c r="AN57" s="165" t="s">
        <v>889</v>
      </c>
      <c r="AO57" s="164" t="s">
        <v>607</v>
      </c>
      <c r="AP57" s="165" t="s">
        <v>827</v>
      </c>
      <c r="AQ57" s="164" t="s">
        <v>670</v>
      </c>
      <c r="AR57" s="164" t="s">
        <v>764</v>
      </c>
      <c r="AS57" s="164" t="s">
        <v>732</v>
      </c>
      <c r="AT57" s="164" t="s">
        <v>472</v>
      </c>
      <c r="AU57" s="164" t="s">
        <v>64</v>
      </c>
      <c r="AV57" s="164" t="s">
        <v>408</v>
      </c>
      <c r="AW57" s="165" t="s">
        <v>126</v>
      </c>
      <c r="AX57" s="164" t="s">
        <v>345</v>
      </c>
      <c r="AY57" s="165" t="s">
        <v>187</v>
      </c>
      <c r="AZ57" s="164" t="s">
        <v>282</v>
      </c>
      <c r="BA57" s="164" t="s">
        <v>250</v>
      </c>
      <c r="BB57" s="164" t="s">
        <v>567</v>
      </c>
      <c r="BC57" s="164" t="s">
        <v>974</v>
      </c>
      <c r="BD57" s="164" t="s">
        <v>630</v>
      </c>
      <c r="BE57" s="164" t="s">
        <v>913</v>
      </c>
      <c r="BF57" s="164" t="s">
        <v>694</v>
      </c>
      <c r="BG57" s="164" t="s">
        <v>851</v>
      </c>
      <c r="BH57" s="165" t="s">
        <v>756</v>
      </c>
      <c r="BI57" s="164" t="s">
        <v>787</v>
      </c>
      <c r="BJ57" s="164" t="s">
        <v>56</v>
      </c>
      <c r="BK57" s="164" t="s">
        <v>464</v>
      </c>
      <c r="BL57" s="164" t="s">
        <v>119</v>
      </c>
      <c r="BM57" s="164" t="s">
        <v>400</v>
      </c>
      <c r="BN57" s="164" t="s">
        <v>179</v>
      </c>
      <c r="BO57" s="164" t="s">
        <v>337</v>
      </c>
      <c r="BP57" s="164" t="s">
        <v>242</v>
      </c>
      <c r="BQ57" s="168" t="s">
        <v>1121</v>
      </c>
      <c r="BR57" s="45"/>
      <c r="BS57" s="42"/>
      <c r="BT57" s="50" t="s">
        <v>848</v>
      </c>
      <c r="BU57" s="51" t="s">
        <v>1014</v>
      </c>
      <c r="BV57" s="52">
        <f>K3+(48*K5)</f>
        <v>49</v>
      </c>
      <c r="BW57" s="42"/>
    </row>
    <row r="58" spans="1:75" x14ac:dyDescent="0.2">
      <c r="A58" s="1">
        <v>8</v>
      </c>
      <c r="B58" s="7">
        <f>BV482</f>
        <v>474</v>
      </c>
      <c r="C58" s="8">
        <f>BV81</f>
        <v>73</v>
      </c>
      <c r="D58" s="8">
        <f>BV643</f>
        <v>635</v>
      </c>
      <c r="E58" s="8">
        <f>BV1012</f>
        <v>1004</v>
      </c>
      <c r="F58" s="97">
        <f>BV720</f>
        <v>712</v>
      </c>
      <c r="G58" s="8">
        <f>BV863</f>
        <v>855</v>
      </c>
      <c r="H58" s="8">
        <f>BV365</f>
        <v>357</v>
      </c>
      <c r="I58" s="14">
        <f>BV254</f>
        <v>246</v>
      </c>
      <c r="J58" s="8">
        <f>BV108</f>
        <v>100</v>
      </c>
      <c r="K58" s="8">
        <f>BV507</f>
        <v>499</v>
      </c>
      <c r="L58" s="8">
        <f>BV969</f>
        <v>961</v>
      </c>
      <c r="M58" s="8">
        <f>BV602</f>
        <v>594</v>
      </c>
      <c r="N58" s="8">
        <f>BV902</f>
        <v>894</v>
      </c>
      <c r="O58" s="8">
        <f>BV757</f>
        <v>749</v>
      </c>
      <c r="P58" s="8">
        <f>BV231</f>
        <v>223</v>
      </c>
      <c r="Q58" s="8">
        <f>BV344</f>
        <v>336</v>
      </c>
      <c r="R58" s="8">
        <f>BV712</f>
        <v>704</v>
      </c>
      <c r="S58" s="8">
        <f>BV823</f>
        <v>815</v>
      </c>
      <c r="T58" s="8">
        <f>BV293</f>
        <v>285</v>
      </c>
      <c r="U58" s="8">
        <f>BV150</f>
        <v>142</v>
      </c>
      <c r="V58" s="8">
        <f>BV426</f>
        <v>418</v>
      </c>
      <c r="W58" s="8">
        <f>BV57</f>
        <v>49</v>
      </c>
      <c r="X58" s="8">
        <f>BV523</f>
        <v>515</v>
      </c>
      <c r="Y58" s="8">
        <f>BV924</f>
        <v>916</v>
      </c>
      <c r="Z58" s="8">
        <f>BV782</f>
        <v>774</v>
      </c>
      <c r="AA58" s="8">
        <f>BV669</f>
        <v>661</v>
      </c>
      <c r="AB58" s="8">
        <f>BV175</f>
        <v>167</v>
      </c>
      <c r="AC58" s="8">
        <f>BV320</f>
        <v>312</v>
      </c>
      <c r="AD58" s="8">
        <f>BV36</f>
        <v>28</v>
      </c>
      <c r="AE58" s="8">
        <f>BV403</f>
        <v>395</v>
      </c>
      <c r="AF58" s="8">
        <f>BV961</f>
        <v>953</v>
      </c>
      <c r="AG58" s="9">
        <f>BV562</f>
        <v>554</v>
      </c>
      <c r="AH58" s="5">
        <f t="shared" si="22"/>
        <v>16400</v>
      </c>
      <c r="AI58" s="5">
        <f t="shared" si="23"/>
        <v>11201200</v>
      </c>
      <c r="AJ58" s="2">
        <f t="shared" si="21"/>
        <v>8606720000</v>
      </c>
      <c r="AL58" s="163" t="s">
        <v>963</v>
      </c>
      <c r="AM58" s="164" t="s">
        <v>556</v>
      </c>
      <c r="AN58" s="164" t="s">
        <v>902</v>
      </c>
      <c r="AO58" s="165" t="s">
        <v>619</v>
      </c>
      <c r="AP58" s="164" t="s">
        <v>840</v>
      </c>
      <c r="AQ58" s="165" t="s">
        <v>683</v>
      </c>
      <c r="AR58" s="164" t="s">
        <v>776</v>
      </c>
      <c r="AS58" s="164" t="s">
        <v>745</v>
      </c>
      <c r="AT58" s="164" t="s">
        <v>7</v>
      </c>
      <c r="AU58" s="164" t="s">
        <v>67</v>
      </c>
      <c r="AV58" s="165" t="s">
        <v>96</v>
      </c>
      <c r="AW58" s="164" t="s">
        <v>129</v>
      </c>
      <c r="AX58" s="165" t="s">
        <v>348</v>
      </c>
      <c r="AY58" s="164" t="s">
        <v>190</v>
      </c>
      <c r="AZ58" s="164" t="s">
        <v>285</v>
      </c>
      <c r="BA58" s="164" t="s">
        <v>253</v>
      </c>
      <c r="BB58" s="164" t="s">
        <v>564</v>
      </c>
      <c r="BC58" s="164" t="s">
        <v>971</v>
      </c>
      <c r="BD58" s="164" t="s">
        <v>627</v>
      </c>
      <c r="BE58" s="164" t="s">
        <v>910</v>
      </c>
      <c r="BF58" s="164" t="s">
        <v>691</v>
      </c>
      <c r="BG58" s="164" t="s">
        <v>848</v>
      </c>
      <c r="BH58" s="164" t="s">
        <v>753</v>
      </c>
      <c r="BI58" s="165" t="s">
        <v>1126</v>
      </c>
      <c r="BJ58" s="164" t="s">
        <v>43</v>
      </c>
      <c r="BK58" s="164" t="s">
        <v>451</v>
      </c>
      <c r="BL58" s="164" t="s">
        <v>107</v>
      </c>
      <c r="BM58" s="164" t="s">
        <v>387</v>
      </c>
      <c r="BN58" s="164" t="s">
        <v>167</v>
      </c>
      <c r="BO58" s="164" t="s">
        <v>324</v>
      </c>
      <c r="BP58" s="165" t="s">
        <v>229</v>
      </c>
      <c r="BQ58" s="166" t="s">
        <v>261</v>
      </c>
      <c r="BR58" s="45"/>
      <c r="BS58" s="42"/>
      <c r="BT58" s="50" t="s">
        <v>907</v>
      </c>
      <c r="BU58" s="51" t="s">
        <v>1014</v>
      </c>
      <c r="BV58" s="52">
        <f>K3+(49*K5)</f>
        <v>50</v>
      </c>
      <c r="BW58" s="42"/>
    </row>
    <row r="59" spans="1:75" x14ac:dyDescent="0.2">
      <c r="A59" s="1">
        <v>9</v>
      </c>
      <c r="B59" s="7">
        <f>BV188</f>
        <v>180</v>
      </c>
      <c r="C59" s="8">
        <f>BV299</f>
        <v>291</v>
      </c>
      <c r="D59" s="8">
        <f>BV793</f>
        <v>785</v>
      </c>
      <c r="E59" s="8">
        <f>BV650</f>
        <v>642</v>
      </c>
      <c r="F59" s="8">
        <f>BV950</f>
        <v>942</v>
      </c>
      <c r="G59" s="8">
        <f>BV581</f>
        <v>573</v>
      </c>
      <c r="H59" s="8">
        <f>BV23</f>
        <v>15</v>
      </c>
      <c r="I59" s="8">
        <f>BV424</f>
        <v>416</v>
      </c>
      <c r="J59" s="14">
        <f>BV274</f>
        <v>266</v>
      </c>
      <c r="K59" s="8">
        <f>BV161</f>
        <v>153</v>
      </c>
      <c r="L59" s="8">
        <f>BV691</f>
        <v>683</v>
      </c>
      <c r="M59" s="97">
        <f>BV836</f>
        <v>828</v>
      </c>
      <c r="N59" s="8">
        <f>BV544</f>
        <v>536</v>
      </c>
      <c r="O59" s="8">
        <f>BV911</f>
        <v>903</v>
      </c>
      <c r="P59" s="8">
        <f>BV445</f>
        <v>437</v>
      </c>
      <c r="Q59" s="8">
        <f>BV46</f>
        <v>38</v>
      </c>
      <c r="R59" s="8">
        <f>BV990</f>
        <v>982</v>
      </c>
      <c r="S59" s="8">
        <f>BV589</f>
        <v>581</v>
      </c>
      <c r="T59" s="8">
        <f>BV127</f>
        <v>119</v>
      </c>
      <c r="U59" s="8">
        <f>BV496</f>
        <v>488</v>
      </c>
      <c r="V59" s="8">
        <f>BV212</f>
        <v>204</v>
      </c>
      <c r="W59" s="8">
        <f>BV355</f>
        <v>347</v>
      </c>
      <c r="X59" s="8">
        <f>BV881</f>
        <v>873</v>
      </c>
      <c r="Y59" s="8">
        <f>BV770</f>
        <v>762</v>
      </c>
      <c r="Z59" s="8">
        <f>BV632</f>
        <v>624</v>
      </c>
      <c r="AA59" s="8">
        <f>BV1031</f>
        <v>1023</v>
      </c>
      <c r="AB59" s="8">
        <f>BV469</f>
        <v>461</v>
      </c>
      <c r="AC59" s="8">
        <f>BV102</f>
        <v>94</v>
      </c>
      <c r="AD59" s="8">
        <f>BV378</f>
        <v>370</v>
      </c>
      <c r="AE59" s="8">
        <f>BV233</f>
        <v>225</v>
      </c>
      <c r="AF59" s="8">
        <f>BV731</f>
        <v>723</v>
      </c>
      <c r="AG59" s="9">
        <f>BV844</f>
        <v>836</v>
      </c>
      <c r="AH59" s="5">
        <f t="shared" si="22"/>
        <v>16400</v>
      </c>
      <c r="AI59" s="5">
        <f t="shared" si="23"/>
        <v>11201200</v>
      </c>
      <c r="AL59" s="163" t="s">
        <v>275</v>
      </c>
      <c r="AM59" s="164" t="s">
        <v>243</v>
      </c>
      <c r="AN59" s="164" t="s">
        <v>338</v>
      </c>
      <c r="AO59" s="164" t="s">
        <v>180</v>
      </c>
      <c r="AP59" s="165" t="s">
        <v>401</v>
      </c>
      <c r="AQ59" s="164" t="s">
        <v>120</v>
      </c>
      <c r="AR59" s="164" t="s">
        <v>465</v>
      </c>
      <c r="AS59" s="164" t="s">
        <v>57</v>
      </c>
      <c r="AT59" s="164" t="s">
        <v>786</v>
      </c>
      <c r="AU59" s="164" t="s">
        <v>755</v>
      </c>
      <c r="AV59" s="164" t="s">
        <v>850</v>
      </c>
      <c r="AW59" s="164" t="s">
        <v>693</v>
      </c>
      <c r="AX59" s="164" t="s">
        <v>912</v>
      </c>
      <c r="AY59" s="165" t="s">
        <v>1116</v>
      </c>
      <c r="AZ59" s="164" t="s">
        <v>973</v>
      </c>
      <c r="BA59" s="164" t="s">
        <v>566</v>
      </c>
      <c r="BB59" s="165" t="s">
        <v>251</v>
      </c>
      <c r="BC59" s="164" t="s">
        <v>283</v>
      </c>
      <c r="BD59" s="164" t="s">
        <v>188</v>
      </c>
      <c r="BE59" s="164" t="s">
        <v>346</v>
      </c>
      <c r="BF59" s="164" t="s">
        <v>127</v>
      </c>
      <c r="BG59" s="164" t="s">
        <v>409</v>
      </c>
      <c r="BH59" s="165" t="s">
        <v>1131</v>
      </c>
      <c r="BI59" s="164" t="s">
        <v>473</v>
      </c>
      <c r="BJ59" s="164" t="s">
        <v>731</v>
      </c>
      <c r="BK59" s="165" t="s">
        <v>763</v>
      </c>
      <c r="BL59" s="164" t="s">
        <v>669</v>
      </c>
      <c r="BM59" s="164" t="s">
        <v>826</v>
      </c>
      <c r="BN59" s="164" t="s">
        <v>606</v>
      </c>
      <c r="BO59" s="164" t="s">
        <v>888</v>
      </c>
      <c r="BP59" s="164" t="s">
        <v>542</v>
      </c>
      <c r="BQ59" s="168" t="s">
        <v>951</v>
      </c>
      <c r="BR59" s="45"/>
      <c r="BS59" s="42"/>
      <c r="BT59" s="50" t="s">
        <v>550</v>
      </c>
      <c r="BU59" s="51" t="s">
        <v>1014</v>
      </c>
      <c r="BV59" s="52">
        <f>K3+(50*K5)</f>
        <v>51</v>
      </c>
      <c r="BW59" s="42"/>
    </row>
    <row r="60" spans="1:75" x14ac:dyDescent="0.2">
      <c r="A60" s="1">
        <v>10</v>
      </c>
      <c r="B60" s="7">
        <f>BV287</f>
        <v>279</v>
      </c>
      <c r="C60" s="8">
        <f>BV144</f>
        <v>136</v>
      </c>
      <c r="D60" s="8">
        <f>BV702</f>
        <v>694</v>
      </c>
      <c r="E60" s="8">
        <f>BV813</f>
        <v>805</v>
      </c>
      <c r="F60" s="8">
        <f>BV529</f>
        <v>521</v>
      </c>
      <c r="G60" s="8">
        <f>BV930</f>
        <v>922</v>
      </c>
      <c r="H60" s="8">
        <f>BV436</f>
        <v>428</v>
      </c>
      <c r="I60" s="8">
        <f>BV67</f>
        <v>59</v>
      </c>
      <c r="J60" s="8">
        <f>BV181</f>
        <v>173</v>
      </c>
      <c r="K60" s="14">
        <f>BV326</f>
        <v>318</v>
      </c>
      <c r="L60" s="97">
        <f>BV792</f>
        <v>784</v>
      </c>
      <c r="M60" s="8">
        <f>BV679</f>
        <v>671</v>
      </c>
      <c r="N60" s="8">
        <f>BV955</f>
        <v>947</v>
      </c>
      <c r="O60" s="8">
        <f>BV556</f>
        <v>548</v>
      </c>
      <c r="P60" s="8">
        <f>BV26</f>
        <v>18</v>
      </c>
      <c r="Q60" s="8">
        <f>BV393</f>
        <v>385</v>
      </c>
      <c r="R60" s="8">
        <f>BV633</f>
        <v>625</v>
      </c>
      <c r="S60" s="8">
        <f>BV1002</f>
        <v>994</v>
      </c>
      <c r="T60" s="8">
        <f>BV476</f>
        <v>468</v>
      </c>
      <c r="U60" s="8">
        <f>BV75</f>
        <v>67</v>
      </c>
      <c r="V60" s="8">
        <f>BV375</f>
        <v>367</v>
      </c>
      <c r="W60" s="8">
        <f>BV264</f>
        <v>256</v>
      </c>
      <c r="X60" s="8">
        <f>BV726</f>
        <v>718</v>
      </c>
      <c r="Y60" s="8">
        <f>BV869</f>
        <v>861</v>
      </c>
      <c r="Z60" s="8">
        <f>BV979</f>
        <v>971</v>
      </c>
      <c r="AA60" s="8">
        <f>BV612</f>
        <v>604</v>
      </c>
      <c r="AB60" s="8">
        <f>BV114</f>
        <v>106</v>
      </c>
      <c r="AC60" s="8">
        <f>BV513</f>
        <v>505</v>
      </c>
      <c r="AD60" s="8">
        <f>BV221</f>
        <v>213</v>
      </c>
      <c r="AE60" s="8">
        <f>BV334</f>
        <v>326</v>
      </c>
      <c r="AF60" s="8">
        <f>BV896</f>
        <v>888</v>
      </c>
      <c r="AG60" s="9">
        <f>BV751</f>
        <v>743</v>
      </c>
      <c r="AH60" s="5">
        <f t="shared" si="22"/>
        <v>16400</v>
      </c>
      <c r="AI60" s="5">
        <f t="shared" si="23"/>
        <v>11201200</v>
      </c>
      <c r="AL60" s="163" t="s">
        <v>260</v>
      </c>
      <c r="AM60" s="164" t="s">
        <v>228</v>
      </c>
      <c r="AN60" s="164" t="s">
        <v>323</v>
      </c>
      <c r="AO60" s="164" t="s">
        <v>166</v>
      </c>
      <c r="AP60" s="164" t="s">
        <v>386</v>
      </c>
      <c r="AQ60" s="165" t="s">
        <v>1142</v>
      </c>
      <c r="AR60" s="164" t="s">
        <v>450</v>
      </c>
      <c r="AS60" s="164" t="s">
        <v>42</v>
      </c>
      <c r="AT60" s="164" t="s">
        <v>785</v>
      </c>
      <c r="AU60" s="164" t="s">
        <v>754</v>
      </c>
      <c r="AV60" s="164" t="s">
        <v>849</v>
      </c>
      <c r="AW60" s="164" t="s">
        <v>692</v>
      </c>
      <c r="AX60" s="165" t="s">
        <v>911</v>
      </c>
      <c r="AY60" s="164" t="s">
        <v>628</v>
      </c>
      <c r="AZ60" s="164" t="s">
        <v>972</v>
      </c>
      <c r="BA60" s="164" t="s">
        <v>565</v>
      </c>
      <c r="BB60" s="164" t="s">
        <v>252</v>
      </c>
      <c r="BC60" s="165" t="s">
        <v>284</v>
      </c>
      <c r="BD60" s="164" t="s">
        <v>189</v>
      </c>
      <c r="BE60" s="164" t="s">
        <v>347</v>
      </c>
      <c r="BF60" s="164" t="s">
        <v>128</v>
      </c>
      <c r="BG60" s="164" t="s">
        <v>410</v>
      </c>
      <c r="BH60" s="164" t="s">
        <v>66</v>
      </c>
      <c r="BI60" s="165" t="s">
        <v>474</v>
      </c>
      <c r="BJ60" s="165" t="s">
        <v>746</v>
      </c>
      <c r="BK60" s="164" t="s">
        <v>777</v>
      </c>
      <c r="BL60" s="164" t="s">
        <v>684</v>
      </c>
      <c r="BM60" s="164" t="s">
        <v>841</v>
      </c>
      <c r="BN60" s="164" t="s">
        <v>620</v>
      </c>
      <c r="BO60" s="164" t="s">
        <v>903</v>
      </c>
      <c r="BP60" s="165" t="s">
        <v>557</v>
      </c>
      <c r="BQ60" s="166" t="s">
        <v>964</v>
      </c>
      <c r="BR60" s="45"/>
      <c r="BS60" s="42"/>
      <c r="BT60" s="50" t="s">
        <v>744</v>
      </c>
      <c r="BU60" s="51" t="s">
        <v>1014</v>
      </c>
      <c r="BV60" s="52">
        <f>K3+(51*K5)</f>
        <v>52</v>
      </c>
      <c r="BW60" s="42"/>
    </row>
    <row r="61" spans="1:75" x14ac:dyDescent="0.2">
      <c r="A61" s="1">
        <v>11</v>
      </c>
      <c r="B61" s="7">
        <f>BV851</f>
        <v>843</v>
      </c>
      <c r="C61" s="8">
        <f>BV740</f>
        <v>732</v>
      </c>
      <c r="D61" s="8">
        <f>BV242</f>
        <v>234</v>
      </c>
      <c r="E61" s="8">
        <f>BV385</f>
        <v>377</v>
      </c>
      <c r="F61" s="8">
        <f>BV93</f>
        <v>85</v>
      </c>
      <c r="G61" s="8">
        <f>BV462</f>
        <v>454</v>
      </c>
      <c r="H61" s="8">
        <f>BV1024</f>
        <v>1016</v>
      </c>
      <c r="I61" s="8">
        <f>BV623</f>
        <v>615</v>
      </c>
      <c r="J61" s="8">
        <f>BV761</f>
        <v>753</v>
      </c>
      <c r="K61" s="97">
        <f>BV874</f>
        <v>866</v>
      </c>
      <c r="L61" s="14">
        <f>BV348</f>
        <v>340</v>
      </c>
      <c r="M61" s="8">
        <f>BV203</f>
        <v>195</v>
      </c>
      <c r="N61" s="8">
        <f>BV503</f>
        <v>495</v>
      </c>
      <c r="O61" s="8">
        <f>BV136</f>
        <v>128</v>
      </c>
      <c r="P61" s="8">
        <f>BV598</f>
        <v>590</v>
      </c>
      <c r="Q61" s="8">
        <f>BV997</f>
        <v>989</v>
      </c>
      <c r="R61" s="8">
        <f>BV53</f>
        <v>45</v>
      </c>
      <c r="S61" s="8">
        <f>BV454</f>
        <v>446</v>
      </c>
      <c r="T61" s="8">
        <f>BV920</f>
        <v>912</v>
      </c>
      <c r="U61" s="8">
        <f>BV551</f>
        <v>543</v>
      </c>
      <c r="V61" s="8">
        <f>BV827</f>
        <v>819</v>
      </c>
      <c r="W61" s="8">
        <f>BV684</f>
        <v>676</v>
      </c>
      <c r="X61" s="8">
        <f>BV154</f>
        <v>146</v>
      </c>
      <c r="Y61" s="8">
        <f>BV265</f>
        <v>257</v>
      </c>
      <c r="Z61" s="8">
        <f>BV415</f>
        <v>407</v>
      </c>
      <c r="AA61" s="8">
        <f>BV16</f>
        <v>8</v>
      </c>
      <c r="AB61" s="8">
        <f>BV574</f>
        <v>566</v>
      </c>
      <c r="AC61" s="8">
        <f>BV941</f>
        <v>933</v>
      </c>
      <c r="AD61" s="8">
        <f>BV657</f>
        <v>649</v>
      </c>
      <c r="AE61" s="8">
        <f>BV802</f>
        <v>794</v>
      </c>
      <c r="AF61" s="8">
        <f>BV308</f>
        <v>300</v>
      </c>
      <c r="AG61" s="9">
        <f>BV195</f>
        <v>187</v>
      </c>
      <c r="AH61" s="5">
        <f t="shared" si="22"/>
        <v>16400</v>
      </c>
      <c r="AI61" s="5">
        <f t="shared" si="23"/>
        <v>11201200</v>
      </c>
      <c r="AJ61" s="2">
        <f t="shared" si="21"/>
        <v>8606720000</v>
      </c>
      <c r="AL61" s="167" t="s">
        <v>273</v>
      </c>
      <c r="AM61" s="164" t="s">
        <v>241</v>
      </c>
      <c r="AN61" s="164" t="s">
        <v>492</v>
      </c>
      <c r="AO61" s="164" t="s">
        <v>178</v>
      </c>
      <c r="AP61" s="164" t="s">
        <v>399</v>
      </c>
      <c r="AQ61" s="164" t="s">
        <v>118</v>
      </c>
      <c r="AR61" s="165" t="s">
        <v>463</v>
      </c>
      <c r="AS61" s="164" t="s">
        <v>55</v>
      </c>
      <c r="AT61" s="164" t="s">
        <v>788</v>
      </c>
      <c r="AU61" s="165" t="s">
        <v>757</v>
      </c>
      <c r="AV61" s="164" t="s">
        <v>852</v>
      </c>
      <c r="AW61" s="164" t="s">
        <v>695</v>
      </c>
      <c r="AX61" s="164" t="s">
        <v>914</v>
      </c>
      <c r="AY61" s="164" t="s">
        <v>631</v>
      </c>
      <c r="AZ61" s="164" t="s">
        <v>975</v>
      </c>
      <c r="BA61" s="165" t="s">
        <v>568</v>
      </c>
      <c r="BB61" s="164" t="s">
        <v>249</v>
      </c>
      <c r="BC61" s="164" t="s">
        <v>281</v>
      </c>
      <c r="BD61" s="165" t="s">
        <v>1137</v>
      </c>
      <c r="BE61" s="164" t="s">
        <v>344</v>
      </c>
      <c r="BF61" s="164" t="s">
        <v>125</v>
      </c>
      <c r="BG61" s="164" t="s">
        <v>407</v>
      </c>
      <c r="BH61" s="164" t="s">
        <v>63</v>
      </c>
      <c r="BI61" s="164" t="s">
        <v>471</v>
      </c>
      <c r="BJ61" s="164" t="s">
        <v>733</v>
      </c>
      <c r="BK61" s="164" t="s">
        <v>765</v>
      </c>
      <c r="BL61" s="164" t="s">
        <v>671</v>
      </c>
      <c r="BM61" s="165" t="s">
        <v>828</v>
      </c>
      <c r="BN61" s="164" t="s">
        <v>608</v>
      </c>
      <c r="BO61" s="164" t="s">
        <v>890</v>
      </c>
      <c r="BP61" s="164" t="s">
        <v>544</v>
      </c>
      <c r="BQ61" s="166" t="s">
        <v>953</v>
      </c>
      <c r="BR61" s="45"/>
      <c r="BS61" s="42"/>
      <c r="BT61" s="50" t="s">
        <v>301</v>
      </c>
      <c r="BU61" s="51" t="s">
        <v>1014</v>
      </c>
      <c r="BV61" s="52">
        <f>K3+(52*K5)</f>
        <v>53</v>
      </c>
      <c r="BW61" s="42"/>
    </row>
    <row r="62" spans="1:75" x14ac:dyDescent="0.2">
      <c r="A62" s="1">
        <v>12</v>
      </c>
      <c r="B62" s="7">
        <f>BV760</f>
        <v>752</v>
      </c>
      <c r="C62" s="8">
        <f>BV903</f>
        <v>895</v>
      </c>
      <c r="D62" s="8">
        <f>BV341</f>
        <v>333</v>
      </c>
      <c r="E62" s="8">
        <f>BV230</f>
        <v>222</v>
      </c>
      <c r="F62" s="8">
        <f>BV506</f>
        <v>498</v>
      </c>
      <c r="G62" s="8">
        <f>BV105</f>
        <v>97</v>
      </c>
      <c r="H62" s="8">
        <f>BV603</f>
        <v>595</v>
      </c>
      <c r="I62" s="8">
        <f>BV972</f>
        <v>964</v>
      </c>
      <c r="J62" s="97">
        <f>BV862</f>
        <v>854</v>
      </c>
      <c r="K62" s="8">
        <f>BV717</f>
        <v>709</v>
      </c>
      <c r="L62" s="8">
        <f>BV255</f>
        <v>247</v>
      </c>
      <c r="M62" s="14">
        <f>BV368</f>
        <v>360</v>
      </c>
      <c r="N62" s="8">
        <f>BV84</f>
        <v>76</v>
      </c>
      <c r="O62" s="8">
        <f>BV483</f>
        <v>475</v>
      </c>
      <c r="P62" s="8">
        <f>BV1009</f>
        <v>1001</v>
      </c>
      <c r="Q62" s="8">
        <f>BV642</f>
        <v>634</v>
      </c>
      <c r="R62" s="8">
        <f>BV402</f>
        <v>394</v>
      </c>
      <c r="S62" s="8">
        <f>BV33</f>
        <v>25</v>
      </c>
      <c r="T62" s="8">
        <f>BV563</f>
        <v>555</v>
      </c>
      <c r="U62" s="8">
        <f>BV964</f>
        <v>956</v>
      </c>
      <c r="V62" s="8">
        <f>BV672</f>
        <v>664</v>
      </c>
      <c r="W62" s="8">
        <f>BV783</f>
        <v>775</v>
      </c>
      <c r="X62" s="8">
        <f>BV317</f>
        <v>309</v>
      </c>
      <c r="Y62" s="8">
        <f>BV174</f>
        <v>166</v>
      </c>
      <c r="Z62" s="8">
        <f>BV60</f>
        <v>52</v>
      </c>
      <c r="AA62" s="8">
        <f>BV427</f>
        <v>419</v>
      </c>
      <c r="AB62" s="8">
        <f>BV921</f>
        <v>913</v>
      </c>
      <c r="AC62" s="8">
        <f>BV522</f>
        <v>514</v>
      </c>
      <c r="AD62" s="8">
        <f>BV822</f>
        <v>814</v>
      </c>
      <c r="AE62" s="8">
        <f>BV709</f>
        <v>701</v>
      </c>
      <c r="AF62" s="8">
        <f>BV151</f>
        <v>143</v>
      </c>
      <c r="AG62" s="9">
        <f>BV296</f>
        <v>288</v>
      </c>
      <c r="AH62" s="5">
        <f t="shared" si="22"/>
        <v>16400</v>
      </c>
      <c r="AI62" s="5">
        <f t="shared" si="23"/>
        <v>11201200</v>
      </c>
      <c r="AJ62" s="2">
        <f t="shared" si="21"/>
        <v>8606720000</v>
      </c>
      <c r="AL62" s="163" t="s">
        <v>262</v>
      </c>
      <c r="AM62" s="165" t="s">
        <v>230</v>
      </c>
      <c r="AN62" s="164" t="s">
        <v>325</v>
      </c>
      <c r="AO62" s="164" t="s">
        <v>168</v>
      </c>
      <c r="AP62" s="164" t="s">
        <v>388</v>
      </c>
      <c r="AQ62" s="164" t="s">
        <v>431</v>
      </c>
      <c r="AR62" s="164" t="s">
        <v>452</v>
      </c>
      <c r="AS62" s="165" t="s">
        <v>44</v>
      </c>
      <c r="AT62" s="165" t="s">
        <v>783</v>
      </c>
      <c r="AU62" s="164" t="s">
        <v>752</v>
      </c>
      <c r="AV62" s="164" t="s">
        <v>847</v>
      </c>
      <c r="AW62" s="164" t="s">
        <v>690</v>
      </c>
      <c r="AX62" s="164" t="s">
        <v>909</v>
      </c>
      <c r="AY62" s="164" t="s">
        <v>626</v>
      </c>
      <c r="AZ62" s="165" t="s">
        <v>970</v>
      </c>
      <c r="BA62" s="164" t="s">
        <v>563</v>
      </c>
      <c r="BB62" s="164" t="s">
        <v>254</v>
      </c>
      <c r="BC62" s="164" t="s">
        <v>286</v>
      </c>
      <c r="BD62" s="164" t="s">
        <v>191</v>
      </c>
      <c r="BE62" s="165" t="s">
        <v>349</v>
      </c>
      <c r="BF62" s="164" t="s">
        <v>130</v>
      </c>
      <c r="BG62" s="164" t="s">
        <v>412</v>
      </c>
      <c r="BH62" s="164" t="s">
        <v>68</v>
      </c>
      <c r="BI62" s="164" t="s">
        <v>475</v>
      </c>
      <c r="BJ62" s="164" t="s">
        <v>744</v>
      </c>
      <c r="BK62" s="164" t="s">
        <v>775</v>
      </c>
      <c r="BL62" s="165" t="s">
        <v>1123</v>
      </c>
      <c r="BM62" s="164" t="s">
        <v>839</v>
      </c>
      <c r="BN62" s="164" t="s">
        <v>618</v>
      </c>
      <c r="BO62" s="164" t="s">
        <v>901</v>
      </c>
      <c r="BP62" s="164" t="s">
        <v>555</v>
      </c>
      <c r="BQ62" s="166" t="s">
        <v>962</v>
      </c>
      <c r="BR62" s="45"/>
      <c r="BS62" s="42"/>
      <c r="BT62" s="50" t="s">
        <v>495</v>
      </c>
      <c r="BU62" s="51" t="s">
        <v>1014</v>
      </c>
      <c r="BV62" s="52">
        <f>K3+(53*K5)</f>
        <v>54</v>
      </c>
      <c r="BW62" s="42"/>
    </row>
    <row r="63" spans="1:75" x14ac:dyDescent="0.2">
      <c r="A63" s="1">
        <v>13</v>
      </c>
      <c r="B63" s="7">
        <f>BV825</f>
        <v>817</v>
      </c>
      <c r="C63" s="8">
        <f>BV682</f>
        <v>674</v>
      </c>
      <c r="D63" s="8">
        <f>BV156</f>
        <v>148</v>
      </c>
      <c r="E63" s="8">
        <f>BV267</f>
        <v>259</v>
      </c>
      <c r="F63" s="8">
        <f>BV55</f>
        <v>47</v>
      </c>
      <c r="G63" s="8">
        <f>BV456</f>
        <v>448</v>
      </c>
      <c r="H63" s="8">
        <f>BV918</f>
        <v>910</v>
      </c>
      <c r="I63" s="8">
        <f>BV549</f>
        <v>541</v>
      </c>
      <c r="J63" s="8">
        <f>BV659</f>
        <v>651</v>
      </c>
      <c r="K63" s="8">
        <f>BV804</f>
        <v>796</v>
      </c>
      <c r="L63" s="8">
        <f>BV306</f>
        <v>298</v>
      </c>
      <c r="M63" s="8">
        <f>BV193</f>
        <v>185</v>
      </c>
      <c r="N63" s="14">
        <f>BV413</f>
        <v>405</v>
      </c>
      <c r="O63" s="8">
        <f>BV14</f>
        <v>6</v>
      </c>
      <c r="P63" s="8">
        <f>BV576</f>
        <v>568</v>
      </c>
      <c r="Q63" s="97">
        <f>BV943</f>
        <v>935</v>
      </c>
      <c r="R63" s="8">
        <f>BV95</f>
        <v>87</v>
      </c>
      <c r="S63" s="8">
        <f>BV464</f>
        <v>456</v>
      </c>
      <c r="T63" s="8">
        <f>BV1022</f>
        <v>1014</v>
      </c>
      <c r="U63" s="8">
        <f>BV621</f>
        <v>613</v>
      </c>
      <c r="V63" s="8">
        <f>BV849</f>
        <v>841</v>
      </c>
      <c r="W63" s="8">
        <f>BV738</f>
        <v>730</v>
      </c>
      <c r="X63" s="8">
        <f>BV244</f>
        <v>236</v>
      </c>
      <c r="Y63" s="8">
        <f>BV387</f>
        <v>379</v>
      </c>
      <c r="Z63" s="8">
        <f>BV501</f>
        <v>493</v>
      </c>
      <c r="AA63" s="8">
        <f>BV134</f>
        <v>126</v>
      </c>
      <c r="AB63" s="8">
        <f>BV600</f>
        <v>592</v>
      </c>
      <c r="AC63" s="8">
        <f>BV999</f>
        <v>991</v>
      </c>
      <c r="AD63" s="8">
        <f>BV763</f>
        <v>755</v>
      </c>
      <c r="AE63" s="8">
        <f>BV876</f>
        <v>868</v>
      </c>
      <c r="AF63" s="8">
        <f>BV346</f>
        <v>338</v>
      </c>
      <c r="AG63" s="9">
        <f>BV201</f>
        <v>193</v>
      </c>
      <c r="AH63" s="5">
        <f t="shared" si="22"/>
        <v>16400</v>
      </c>
      <c r="AI63" s="5">
        <f t="shared" si="23"/>
        <v>11201200</v>
      </c>
      <c r="AJ63" s="2">
        <f t="shared" si="21"/>
        <v>8606720000</v>
      </c>
      <c r="AL63" s="163" t="s">
        <v>271</v>
      </c>
      <c r="AM63" s="164" t="s">
        <v>239</v>
      </c>
      <c r="AN63" s="164" t="s">
        <v>334</v>
      </c>
      <c r="AO63" s="164" t="s">
        <v>176</v>
      </c>
      <c r="AP63" s="164" t="s">
        <v>397</v>
      </c>
      <c r="AQ63" s="164" t="s">
        <v>116</v>
      </c>
      <c r="AR63" s="165" t="s">
        <v>1130</v>
      </c>
      <c r="AS63" s="164" t="s">
        <v>53</v>
      </c>
      <c r="AT63" s="164" t="s">
        <v>790</v>
      </c>
      <c r="AU63" s="164" t="s">
        <v>759</v>
      </c>
      <c r="AV63" s="164" t="s">
        <v>854</v>
      </c>
      <c r="AW63" s="164" t="s">
        <v>697</v>
      </c>
      <c r="AX63" s="164" t="s">
        <v>916</v>
      </c>
      <c r="AY63" s="164" t="s">
        <v>633</v>
      </c>
      <c r="AZ63" s="164" t="s">
        <v>977</v>
      </c>
      <c r="BA63" s="165" t="s">
        <v>570</v>
      </c>
      <c r="BB63" s="164" t="s">
        <v>247</v>
      </c>
      <c r="BC63" s="164" t="s">
        <v>279</v>
      </c>
      <c r="BD63" s="165" t="s">
        <v>184</v>
      </c>
      <c r="BE63" s="164" t="s">
        <v>342</v>
      </c>
      <c r="BF63" s="165" t="s">
        <v>123</v>
      </c>
      <c r="BG63" s="164" t="s">
        <v>405</v>
      </c>
      <c r="BH63" s="164" t="s">
        <v>61</v>
      </c>
      <c r="BI63" s="164" t="s">
        <v>469</v>
      </c>
      <c r="BJ63" s="164" t="s">
        <v>735</v>
      </c>
      <c r="BK63" s="164" t="s">
        <v>767</v>
      </c>
      <c r="BL63" s="164" t="s">
        <v>673</v>
      </c>
      <c r="BM63" s="165" t="s">
        <v>830</v>
      </c>
      <c r="BN63" s="164" t="s">
        <v>610</v>
      </c>
      <c r="BO63" s="165" t="s">
        <v>892</v>
      </c>
      <c r="BP63" s="164" t="s">
        <v>546</v>
      </c>
      <c r="BQ63" s="166" t="s">
        <v>954</v>
      </c>
      <c r="BR63" s="45"/>
      <c r="BS63" s="42"/>
      <c r="BT63" s="50" t="s">
        <v>94</v>
      </c>
      <c r="BU63" s="51" t="s">
        <v>1014</v>
      </c>
      <c r="BV63" s="52">
        <f>K3+(54*K5)</f>
        <v>55</v>
      </c>
      <c r="BW63" s="42"/>
    </row>
    <row r="64" spans="1:75" x14ac:dyDescent="0.2">
      <c r="A64" s="1">
        <v>14</v>
      </c>
      <c r="B64" s="7">
        <f>BV670</f>
        <v>662</v>
      </c>
      <c r="C64" s="8">
        <f>BV781</f>
        <v>773</v>
      </c>
      <c r="D64" s="8">
        <f>BV319</f>
        <v>311</v>
      </c>
      <c r="E64" s="8">
        <f>BV176</f>
        <v>168</v>
      </c>
      <c r="F64" s="8">
        <f>BV404</f>
        <v>396</v>
      </c>
      <c r="G64" s="8">
        <f>BV35</f>
        <v>27</v>
      </c>
      <c r="H64" s="8">
        <f>BV561</f>
        <v>553</v>
      </c>
      <c r="I64" s="8">
        <f>BV962</f>
        <v>954</v>
      </c>
      <c r="J64" s="8">
        <f>BV824</f>
        <v>816</v>
      </c>
      <c r="K64" s="8">
        <f>BV711</f>
        <v>703</v>
      </c>
      <c r="L64" s="8">
        <f>BV149</f>
        <v>141</v>
      </c>
      <c r="M64" s="8">
        <f>BV294</f>
        <v>286</v>
      </c>
      <c r="N64" s="8">
        <f>BV58</f>
        <v>50</v>
      </c>
      <c r="O64" s="14">
        <f>BV425</f>
        <v>417</v>
      </c>
      <c r="P64" s="97">
        <f>BV923</f>
        <v>915</v>
      </c>
      <c r="Q64" s="8">
        <f>BV524</f>
        <v>516</v>
      </c>
      <c r="R64" s="8">
        <f>BV508</f>
        <v>500</v>
      </c>
      <c r="S64" s="8">
        <f>BV107</f>
        <v>99</v>
      </c>
      <c r="T64" s="8">
        <f>BV601</f>
        <v>593</v>
      </c>
      <c r="U64" s="8">
        <f>BV970</f>
        <v>962</v>
      </c>
      <c r="V64" s="8">
        <f>BV758</f>
        <v>750</v>
      </c>
      <c r="W64" s="8">
        <f>BV901</f>
        <v>893</v>
      </c>
      <c r="X64" s="8">
        <f>BV343</f>
        <v>335</v>
      </c>
      <c r="Y64" s="8">
        <f>BV232</f>
        <v>224</v>
      </c>
      <c r="Z64" s="8">
        <f>BV82</f>
        <v>74</v>
      </c>
      <c r="AA64" s="8">
        <f>BV481</f>
        <v>473</v>
      </c>
      <c r="AB64" s="8">
        <f>BV1011</f>
        <v>1003</v>
      </c>
      <c r="AC64" s="8">
        <f>BV644</f>
        <v>636</v>
      </c>
      <c r="AD64" s="8">
        <f>BV864</f>
        <v>856</v>
      </c>
      <c r="AE64" s="8">
        <f>BV719</f>
        <v>711</v>
      </c>
      <c r="AF64" s="8">
        <f>BV253</f>
        <v>245</v>
      </c>
      <c r="AG64" s="9">
        <f>BV366</f>
        <v>358</v>
      </c>
      <c r="AH64" s="5">
        <f t="shared" si="22"/>
        <v>16400</v>
      </c>
      <c r="AI64" s="5">
        <f t="shared" si="23"/>
        <v>11201200</v>
      </c>
      <c r="AJ64" s="2">
        <f t="shared" si="21"/>
        <v>8606720000</v>
      </c>
      <c r="AL64" s="163" t="s">
        <v>264</v>
      </c>
      <c r="AM64" s="164" t="s">
        <v>232</v>
      </c>
      <c r="AN64" s="164" t="s">
        <v>327</v>
      </c>
      <c r="AO64" s="164" t="s">
        <v>170</v>
      </c>
      <c r="AP64" s="164" t="s">
        <v>390</v>
      </c>
      <c r="AQ64" s="164" t="s">
        <v>109</v>
      </c>
      <c r="AR64" s="164" t="s">
        <v>454</v>
      </c>
      <c r="AS64" s="165" t="s">
        <v>139</v>
      </c>
      <c r="AT64" s="164" t="s">
        <v>781</v>
      </c>
      <c r="AU64" s="164" t="s">
        <v>750</v>
      </c>
      <c r="AV64" s="164" t="s">
        <v>845</v>
      </c>
      <c r="AW64" s="164" t="s">
        <v>688</v>
      </c>
      <c r="AX64" s="164" t="s">
        <v>907</v>
      </c>
      <c r="AY64" s="164" t="s">
        <v>624</v>
      </c>
      <c r="AZ64" s="165" t="s">
        <v>1118</v>
      </c>
      <c r="BA64" s="164" t="s">
        <v>561</v>
      </c>
      <c r="BB64" s="164" t="s">
        <v>256</v>
      </c>
      <c r="BC64" s="164" t="s">
        <v>6</v>
      </c>
      <c r="BD64" s="164" t="s">
        <v>193</v>
      </c>
      <c r="BE64" s="165" t="s">
        <v>351</v>
      </c>
      <c r="BF64" s="164" t="s">
        <v>132</v>
      </c>
      <c r="BG64" s="165" t="s">
        <v>414</v>
      </c>
      <c r="BH64" s="164" t="s">
        <v>70</v>
      </c>
      <c r="BI64" s="164" t="s">
        <v>476</v>
      </c>
      <c r="BJ64" s="164" t="s">
        <v>742</v>
      </c>
      <c r="BK64" s="164" t="s">
        <v>773</v>
      </c>
      <c r="BL64" s="165" t="s">
        <v>680</v>
      </c>
      <c r="BM64" s="164" t="s">
        <v>837</v>
      </c>
      <c r="BN64" s="165" t="s">
        <v>616</v>
      </c>
      <c r="BO64" s="164" t="s">
        <v>899</v>
      </c>
      <c r="BP64" s="164" t="s">
        <v>553</v>
      </c>
      <c r="BQ64" s="166" t="s">
        <v>960</v>
      </c>
      <c r="BR64" s="45"/>
      <c r="BS64" s="42"/>
      <c r="BT64" s="50" t="s">
        <v>152</v>
      </c>
      <c r="BU64" s="51" t="s">
        <v>1014</v>
      </c>
      <c r="BV64" s="52">
        <f>K3+(55*K5)</f>
        <v>56</v>
      </c>
      <c r="BW64" s="42"/>
    </row>
    <row r="65" spans="1:75" x14ac:dyDescent="0.2">
      <c r="A65" s="1">
        <v>15</v>
      </c>
      <c r="B65" s="7">
        <f>BV210</f>
        <v>202</v>
      </c>
      <c r="C65" s="8">
        <f>BV353</f>
        <v>345</v>
      </c>
      <c r="D65" s="8">
        <f>BV883</f>
        <v>875</v>
      </c>
      <c r="E65" s="8">
        <f>BV772</f>
        <v>764</v>
      </c>
      <c r="F65" s="8">
        <f>BV992</f>
        <v>984</v>
      </c>
      <c r="G65" s="8">
        <f>BV591</f>
        <v>583</v>
      </c>
      <c r="H65" s="8">
        <f>BV125</f>
        <v>117</v>
      </c>
      <c r="I65" s="8">
        <f>BV494</f>
        <v>486</v>
      </c>
      <c r="J65" s="8">
        <f>BV380</f>
        <v>372</v>
      </c>
      <c r="K65" s="8">
        <f>BV235</f>
        <v>227</v>
      </c>
      <c r="L65" s="8">
        <f>BV729</f>
        <v>721</v>
      </c>
      <c r="M65" s="8">
        <f>BV842</f>
        <v>834</v>
      </c>
      <c r="N65" s="8">
        <f>BV630</f>
        <v>622</v>
      </c>
      <c r="O65" s="97">
        <f>BV1029</f>
        <v>1021</v>
      </c>
      <c r="P65" s="14">
        <f>BV471</f>
        <v>463</v>
      </c>
      <c r="Q65" s="8">
        <f>BV104</f>
        <v>96</v>
      </c>
      <c r="R65" s="8">
        <f>BV952</f>
        <v>944</v>
      </c>
      <c r="S65" s="8">
        <f>BV583</f>
        <v>575</v>
      </c>
      <c r="T65" s="8">
        <f>BV21</f>
        <v>13</v>
      </c>
      <c r="U65" s="8">
        <f>BV422</f>
        <v>414</v>
      </c>
      <c r="V65" s="8">
        <f>BV186</f>
        <v>178</v>
      </c>
      <c r="W65" s="8">
        <f>BV297</f>
        <v>289</v>
      </c>
      <c r="X65" s="8">
        <f>BV795</f>
        <v>787</v>
      </c>
      <c r="Y65" s="8">
        <f>BV652</f>
        <v>644</v>
      </c>
      <c r="Z65" s="8">
        <f>BV542</f>
        <v>534</v>
      </c>
      <c r="AA65" s="8">
        <f>BV909</f>
        <v>901</v>
      </c>
      <c r="AB65" s="8">
        <f>BV447</f>
        <v>439</v>
      </c>
      <c r="AC65" s="8">
        <f>BV48</f>
        <v>40</v>
      </c>
      <c r="AD65" s="8">
        <f>BV276</f>
        <v>268</v>
      </c>
      <c r="AE65" s="8">
        <f>BV163</f>
        <v>155</v>
      </c>
      <c r="AF65" s="8">
        <f>BV689</f>
        <v>681</v>
      </c>
      <c r="AG65" s="9">
        <f>BV834</f>
        <v>826</v>
      </c>
      <c r="AH65" s="5">
        <f t="shared" si="22"/>
        <v>16400</v>
      </c>
      <c r="AI65" s="5">
        <f t="shared" si="23"/>
        <v>11201200</v>
      </c>
      <c r="AL65" s="163" t="s">
        <v>269</v>
      </c>
      <c r="AM65" s="164" t="s">
        <v>237</v>
      </c>
      <c r="AN65" s="165" t="s">
        <v>332</v>
      </c>
      <c r="AO65" s="164" t="s">
        <v>174</v>
      </c>
      <c r="AP65" s="165" t="s">
        <v>395</v>
      </c>
      <c r="AQ65" s="164" t="s">
        <v>114</v>
      </c>
      <c r="AR65" s="164" t="s">
        <v>459</v>
      </c>
      <c r="AS65" s="164" t="s">
        <v>51</v>
      </c>
      <c r="AT65" s="164" t="s">
        <v>792</v>
      </c>
      <c r="AU65" s="164" t="s">
        <v>761</v>
      </c>
      <c r="AV65" s="164" t="s">
        <v>856</v>
      </c>
      <c r="AW65" s="165" t="s">
        <v>699</v>
      </c>
      <c r="AX65" s="164" t="s">
        <v>918</v>
      </c>
      <c r="AY65" s="165" t="s">
        <v>635</v>
      </c>
      <c r="AZ65" s="164" t="s">
        <v>979</v>
      </c>
      <c r="BA65" s="164" t="s">
        <v>572</v>
      </c>
      <c r="BB65" s="165" t="s">
        <v>245</v>
      </c>
      <c r="BC65" s="164" t="s">
        <v>277</v>
      </c>
      <c r="BD65" s="164" t="s">
        <v>182</v>
      </c>
      <c r="BE65" s="164" t="s">
        <v>340</v>
      </c>
      <c r="BF65" s="164" t="s">
        <v>121</v>
      </c>
      <c r="BG65" s="164" t="s">
        <v>403</v>
      </c>
      <c r="BH65" s="164" t="s">
        <v>59</v>
      </c>
      <c r="BI65" s="164" t="s">
        <v>467</v>
      </c>
      <c r="BJ65" s="164" t="s">
        <v>737</v>
      </c>
      <c r="BK65" s="165" t="s">
        <v>1109</v>
      </c>
      <c r="BL65" s="164" t="s">
        <v>675</v>
      </c>
      <c r="BM65" s="164" t="s">
        <v>832</v>
      </c>
      <c r="BN65" s="164" t="s">
        <v>612</v>
      </c>
      <c r="BO65" s="164" t="s">
        <v>894</v>
      </c>
      <c r="BP65" s="164" t="s">
        <v>548</v>
      </c>
      <c r="BQ65" s="166" t="s">
        <v>955</v>
      </c>
      <c r="BR65" s="45"/>
      <c r="BS65" s="42"/>
      <c r="BT65" s="50" t="s">
        <v>353</v>
      </c>
      <c r="BU65" s="51" t="s">
        <v>1014</v>
      </c>
      <c r="BV65" s="52">
        <f>K3+(56*K5)</f>
        <v>57</v>
      </c>
      <c r="BW65" s="42"/>
    </row>
    <row r="66" spans="1:75" x14ac:dyDescent="0.2">
      <c r="A66" s="1">
        <v>16</v>
      </c>
      <c r="B66" s="7">
        <f>BV373</f>
        <v>365</v>
      </c>
      <c r="C66" s="8">
        <f>BV262</f>
        <v>254</v>
      </c>
      <c r="D66" s="8">
        <f>BV728</f>
        <v>720</v>
      </c>
      <c r="E66" s="8">
        <f>BV871</f>
        <v>863</v>
      </c>
      <c r="F66" s="8">
        <f>BV635</f>
        <v>627</v>
      </c>
      <c r="G66" s="8">
        <f>BV1004</f>
        <v>996</v>
      </c>
      <c r="H66" s="8">
        <f>BV474</f>
        <v>466</v>
      </c>
      <c r="I66" s="8">
        <f>BV73</f>
        <v>65</v>
      </c>
      <c r="J66" s="8">
        <f>BV223</f>
        <v>215</v>
      </c>
      <c r="K66" s="8">
        <f>BV336</f>
        <v>328</v>
      </c>
      <c r="L66" s="8">
        <f>BV894</f>
        <v>886</v>
      </c>
      <c r="M66" s="8">
        <f>BV749</f>
        <v>741</v>
      </c>
      <c r="N66" s="97">
        <f>BV977</f>
        <v>969</v>
      </c>
      <c r="O66" s="8">
        <f>BV610</f>
        <v>602</v>
      </c>
      <c r="P66" s="8">
        <f>BV116</f>
        <v>108</v>
      </c>
      <c r="Q66" s="14">
        <f>BV515</f>
        <v>507</v>
      </c>
      <c r="R66" s="8">
        <f>BV531</f>
        <v>523</v>
      </c>
      <c r="S66" s="8">
        <f>BV932</f>
        <v>924</v>
      </c>
      <c r="T66" s="8">
        <f>BV434</f>
        <v>426</v>
      </c>
      <c r="U66" s="8">
        <f>BV65</f>
        <v>57</v>
      </c>
      <c r="V66" s="8">
        <f>BV285</f>
        <v>277</v>
      </c>
      <c r="W66" s="8">
        <f>BV142</f>
        <v>134</v>
      </c>
      <c r="X66" s="8">
        <f>BV704</f>
        <v>696</v>
      </c>
      <c r="Y66" s="8">
        <f>BV815</f>
        <v>807</v>
      </c>
      <c r="Z66" s="8">
        <f>BV953</f>
        <v>945</v>
      </c>
      <c r="AA66" s="8">
        <f>BV554</f>
        <v>546</v>
      </c>
      <c r="AB66" s="8">
        <f>BV28</f>
        <v>20</v>
      </c>
      <c r="AC66" s="8">
        <f>BV395</f>
        <v>387</v>
      </c>
      <c r="AD66" s="8">
        <f>BV183</f>
        <v>175</v>
      </c>
      <c r="AE66" s="8">
        <f>BV328</f>
        <v>320</v>
      </c>
      <c r="AF66" s="8">
        <f>BV790</f>
        <v>782</v>
      </c>
      <c r="AG66" s="9">
        <f>BV677</f>
        <v>669</v>
      </c>
      <c r="AH66" s="5">
        <f t="shared" si="22"/>
        <v>16400</v>
      </c>
      <c r="AI66" s="5">
        <f t="shared" si="23"/>
        <v>11201200</v>
      </c>
      <c r="AL66" s="163" t="s">
        <v>266</v>
      </c>
      <c r="AM66" s="164" t="s">
        <v>234</v>
      </c>
      <c r="AN66" s="164" t="s">
        <v>329</v>
      </c>
      <c r="AO66" s="165" t="s">
        <v>172</v>
      </c>
      <c r="AP66" s="164" t="s">
        <v>392</v>
      </c>
      <c r="AQ66" s="165" t="s">
        <v>111</v>
      </c>
      <c r="AR66" s="164" t="s">
        <v>456</v>
      </c>
      <c r="AS66" s="164" t="s">
        <v>48</v>
      </c>
      <c r="AT66" s="164" t="s">
        <v>779</v>
      </c>
      <c r="AU66" s="164" t="s">
        <v>748</v>
      </c>
      <c r="AV66" s="165" t="s">
        <v>843</v>
      </c>
      <c r="AW66" s="164" t="s">
        <v>686</v>
      </c>
      <c r="AX66" s="165" t="s">
        <v>905</v>
      </c>
      <c r="AY66" s="164" t="s">
        <v>622</v>
      </c>
      <c r="AZ66" s="164" t="s">
        <v>966</v>
      </c>
      <c r="BA66" s="164" t="s">
        <v>559</v>
      </c>
      <c r="BB66" s="164" t="s">
        <v>258</v>
      </c>
      <c r="BC66" s="165" t="s">
        <v>1124</v>
      </c>
      <c r="BD66" s="164" t="s">
        <v>195</v>
      </c>
      <c r="BE66" s="164" t="s">
        <v>353</v>
      </c>
      <c r="BF66" s="164" t="s">
        <v>134</v>
      </c>
      <c r="BG66" s="164" t="s">
        <v>416</v>
      </c>
      <c r="BH66" s="164" t="s">
        <v>72</v>
      </c>
      <c r="BI66" s="164" t="s">
        <v>478</v>
      </c>
      <c r="BJ66" s="165" t="s">
        <v>740</v>
      </c>
      <c r="BK66" s="164" t="s">
        <v>771</v>
      </c>
      <c r="BL66" s="164" t="s">
        <v>678</v>
      </c>
      <c r="BM66" s="164" t="s">
        <v>835</v>
      </c>
      <c r="BN66" s="164" t="s">
        <v>614</v>
      </c>
      <c r="BO66" s="164" t="s">
        <v>897</v>
      </c>
      <c r="BP66" s="164" t="s">
        <v>551</v>
      </c>
      <c r="BQ66" s="166" t="s">
        <v>958</v>
      </c>
      <c r="BR66" s="45"/>
      <c r="BS66" s="42"/>
      <c r="BT66" s="50" t="s">
        <v>413</v>
      </c>
      <c r="BU66" s="51" t="s">
        <v>1014</v>
      </c>
      <c r="BV66" s="52">
        <f>K3+(57*K5)</f>
        <v>58</v>
      </c>
      <c r="BW66" s="42"/>
    </row>
    <row r="67" spans="1:75" x14ac:dyDescent="0.2">
      <c r="A67" s="1">
        <v>17</v>
      </c>
      <c r="B67" s="7">
        <f>BV364</f>
        <v>356</v>
      </c>
      <c r="C67" s="8">
        <f>BV251</f>
        <v>243</v>
      </c>
      <c r="D67" s="8">
        <f>BV713</f>
        <v>705</v>
      </c>
      <c r="E67" s="8">
        <f>BV858</f>
        <v>850</v>
      </c>
      <c r="F67" s="8">
        <f>BV646</f>
        <v>638</v>
      </c>
      <c r="G67" s="8">
        <f>BV1013</f>
        <v>1005</v>
      </c>
      <c r="H67" s="8">
        <f>BV487</f>
        <v>479</v>
      </c>
      <c r="I67" s="8">
        <f>BV88</f>
        <v>80</v>
      </c>
      <c r="J67" s="8">
        <f>BV226</f>
        <v>218</v>
      </c>
      <c r="K67" s="8">
        <f>BV337</f>
        <v>329</v>
      </c>
      <c r="L67" s="8">
        <f>BV899</f>
        <v>891</v>
      </c>
      <c r="M67" s="8">
        <f>BV756</f>
        <v>748</v>
      </c>
      <c r="N67" s="8">
        <f>BV976</f>
        <v>968</v>
      </c>
      <c r="O67" s="8">
        <f>BV607</f>
        <v>599</v>
      </c>
      <c r="P67" s="8">
        <f>BV109</f>
        <v>101</v>
      </c>
      <c r="Q67" s="8">
        <f>BV510</f>
        <v>502</v>
      </c>
      <c r="R67" s="14">
        <f>BV526</f>
        <v>518</v>
      </c>
      <c r="S67" s="8">
        <f>BV925</f>
        <v>917</v>
      </c>
      <c r="T67" s="8">
        <f>BV431</f>
        <v>423</v>
      </c>
      <c r="U67" s="97">
        <f>BV64</f>
        <v>56</v>
      </c>
      <c r="V67" s="8">
        <f>BV292</f>
        <v>284</v>
      </c>
      <c r="W67" s="8">
        <f>BV147</f>
        <v>139</v>
      </c>
      <c r="X67" s="8">
        <f>BV705</f>
        <v>697</v>
      </c>
      <c r="Y67" s="8">
        <f>BV818</f>
        <v>810</v>
      </c>
      <c r="Z67" s="8">
        <f>BV968</f>
        <v>960</v>
      </c>
      <c r="AA67" s="8">
        <f>BV567</f>
        <v>559</v>
      </c>
      <c r="AB67" s="8">
        <f>BV37</f>
        <v>29</v>
      </c>
      <c r="AC67" s="8">
        <f>BV406</f>
        <v>398</v>
      </c>
      <c r="AD67" s="8">
        <f>BV170</f>
        <v>162</v>
      </c>
      <c r="AE67" s="8">
        <f>BV313</f>
        <v>305</v>
      </c>
      <c r="AF67" s="8">
        <f>BV779</f>
        <v>771</v>
      </c>
      <c r="AG67" s="9">
        <f>BV668</f>
        <v>660</v>
      </c>
      <c r="AH67" s="5">
        <f t="shared" si="22"/>
        <v>16400</v>
      </c>
      <c r="AI67" s="5">
        <f t="shared" si="23"/>
        <v>11201200</v>
      </c>
      <c r="AL67" s="163" t="s">
        <v>206</v>
      </c>
      <c r="AM67" s="164" t="s">
        <v>300</v>
      </c>
      <c r="AN67" s="164" t="s">
        <v>144</v>
      </c>
      <c r="AO67" s="165" t="s">
        <v>364</v>
      </c>
      <c r="AP67" s="164" t="s">
        <v>83</v>
      </c>
      <c r="AQ67" s="165" t="s">
        <v>427</v>
      </c>
      <c r="AR67" s="164" t="s">
        <v>19</v>
      </c>
      <c r="AS67" s="164" t="s">
        <v>489</v>
      </c>
      <c r="AT67" s="164" t="s">
        <v>729</v>
      </c>
      <c r="AU67" s="164" t="s">
        <v>824</v>
      </c>
      <c r="AV67" s="165" t="s">
        <v>667</v>
      </c>
      <c r="AW67" s="164" t="s">
        <v>886</v>
      </c>
      <c r="AX67" s="165" t="s">
        <v>604</v>
      </c>
      <c r="AY67" s="164" t="s">
        <v>949</v>
      </c>
      <c r="AZ67" s="164" t="s">
        <v>540</v>
      </c>
      <c r="BA67" s="164" t="s">
        <v>1011</v>
      </c>
      <c r="BB67" s="164" t="s">
        <v>308</v>
      </c>
      <c r="BC67" s="165" t="s">
        <v>1120</v>
      </c>
      <c r="BD67" s="164" t="s">
        <v>371</v>
      </c>
      <c r="BE67" s="164" t="s">
        <v>152</v>
      </c>
      <c r="BF67" s="164" t="s">
        <v>435</v>
      </c>
      <c r="BG67" s="164" t="s">
        <v>91</v>
      </c>
      <c r="BH67" s="164" t="s">
        <v>497</v>
      </c>
      <c r="BI67" s="164" t="s">
        <v>27</v>
      </c>
      <c r="BJ67" s="165" t="s">
        <v>800</v>
      </c>
      <c r="BK67" s="164" t="s">
        <v>707</v>
      </c>
      <c r="BL67" s="164" t="s">
        <v>864</v>
      </c>
      <c r="BM67" s="164" t="s">
        <v>643</v>
      </c>
      <c r="BN67" s="164" t="s">
        <v>926</v>
      </c>
      <c r="BO67" s="164" t="s">
        <v>580</v>
      </c>
      <c r="BP67" s="164" t="s">
        <v>987</v>
      </c>
      <c r="BQ67" s="166" t="s">
        <v>518</v>
      </c>
      <c r="BR67" s="45"/>
      <c r="BS67" s="42"/>
      <c r="BT67" s="50" t="s">
        <v>42</v>
      </c>
      <c r="BU67" s="51" t="s">
        <v>1014</v>
      </c>
      <c r="BV67" s="52">
        <f>K3+(58*K5)</f>
        <v>59</v>
      </c>
      <c r="BW67" s="42"/>
    </row>
    <row r="68" spans="1:75" x14ac:dyDescent="0.2">
      <c r="A68" s="1">
        <v>18</v>
      </c>
      <c r="B68" s="7">
        <f>BV207</f>
        <v>199</v>
      </c>
      <c r="C68" s="8">
        <f>BV352</f>
        <v>344</v>
      </c>
      <c r="D68" s="8">
        <f>BV878</f>
        <v>870</v>
      </c>
      <c r="E68" s="8">
        <f>BV765</f>
        <v>757</v>
      </c>
      <c r="F68" s="8">
        <f>BV993</f>
        <v>985</v>
      </c>
      <c r="G68" s="8">
        <f>BV594</f>
        <v>586</v>
      </c>
      <c r="H68" s="8">
        <f>BV132</f>
        <v>124</v>
      </c>
      <c r="I68" s="8">
        <f>BV499</f>
        <v>491</v>
      </c>
      <c r="J68" s="8">
        <f>BV389</f>
        <v>381</v>
      </c>
      <c r="K68" s="8">
        <f>BV246</f>
        <v>238</v>
      </c>
      <c r="L68" s="8">
        <f>BV744</f>
        <v>736</v>
      </c>
      <c r="M68" s="8">
        <f>BV855</f>
        <v>847</v>
      </c>
      <c r="N68" s="8">
        <f>BV619</f>
        <v>611</v>
      </c>
      <c r="O68" s="8">
        <f>BV1020</f>
        <v>1012</v>
      </c>
      <c r="P68" s="8">
        <f>BV458</f>
        <v>450</v>
      </c>
      <c r="Q68" s="8">
        <f>BV89</f>
        <v>81</v>
      </c>
      <c r="R68" s="8">
        <f>BV937</f>
        <v>929</v>
      </c>
      <c r="S68" s="14">
        <f>BV570</f>
        <v>562</v>
      </c>
      <c r="T68" s="97">
        <f>BV12</f>
        <v>4</v>
      </c>
      <c r="U68" s="8">
        <f>BV411</f>
        <v>403</v>
      </c>
      <c r="V68" s="8">
        <f>BV199</f>
        <v>191</v>
      </c>
      <c r="W68" s="8">
        <f>BV312</f>
        <v>304</v>
      </c>
      <c r="X68" s="8">
        <f>BV806</f>
        <v>798</v>
      </c>
      <c r="Y68" s="8">
        <f>BV661</f>
        <v>653</v>
      </c>
      <c r="Z68" s="8">
        <f>BV547</f>
        <v>539</v>
      </c>
      <c r="AA68" s="8">
        <f>BV916</f>
        <v>908</v>
      </c>
      <c r="AB68" s="8">
        <f>BV450</f>
        <v>442</v>
      </c>
      <c r="AC68" s="8">
        <f>BV49</f>
        <v>41</v>
      </c>
      <c r="AD68" s="8">
        <f>BV269</f>
        <v>261</v>
      </c>
      <c r="AE68" s="8">
        <f>BV158</f>
        <v>150</v>
      </c>
      <c r="AF68" s="8">
        <f>BV688</f>
        <v>680</v>
      </c>
      <c r="AG68" s="9">
        <f>BV831</f>
        <v>823</v>
      </c>
      <c r="AH68" s="5">
        <f t="shared" si="22"/>
        <v>16400</v>
      </c>
      <c r="AI68" s="5">
        <f t="shared" si="23"/>
        <v>11201200</v>
      </c>
      <c r="AL68" s="163" t="s">
        <v>203</v>
      </c>
      <c r="AM68" s="164" t="s">
        <v>297</v>
      </c>
      <c r="AN68" s="164" t="s">
        <v>51</v>
      </c>
      <c r="AO68" s="164" t="s">
        <v>361</v>
      </c>
      <c r="AP68" s="165" t="s">
        <v>80</v>
      </c>
      <c r="AQ68" s="164" t="s">
        <v>424</v>
      </c>
      <c r="AR68" s="164" t="s">
        <v>16</v>
      </c>
      <c r="AS68" s="164" t="s">
        <v>486</v>
      </c>
      <c r="AT68" s="164" t="s">
        <v>717</v>
      </c>
      <c r="AU68" s="164" t="s">
        <v>811</v>
      </c>
      <c r="AV68" s="164" t="s">
        <v>654</v>
      </c>
      <c r="AW68" s="165" t="s">
        <v>874</v>
      </c>
      <c r="AX68" s="164" t="s">
        <v>591</v>
      </c>
      <c r="AY68" s="165" t="s">
        <v>936</v>
      </c>
      <c r="AZ68" s="164" t="s">
        <v>529</v>
      </c>
      <c r="BA68" s="164" t="s">
        <v>998</v>
      </c>
      <c r="BB68" s="165" t="s">
        <v>321</v>
      </c>
      <c r="BC68" s="164" t="s">
        <v>226</v>
      </c>
      <c r="BD68" s="164" t="s">
        <v>384</v>
      </c>
      <c r="BE68" s="164" t="s">
        <v>164</v>
      </c>
      <c r="BF68" s="164" t="s">
        <v>448</v>
      </c>
      <c r="BG68" s="164" t="s">
        <v>104</v>
      </c>
      <c r="BH68" s="164" t="s">
        <v>510</v>
      </c>
      <c r="BI68" s="164" t="s">
        <v>40</v>
      </c>
      <c r="BJ68" s="164" t="s">
        <v>803</v>
      </c>
      <c r="BK68" s="165" t="s">
        <v>1132</v>
      </c>
      <c r="BL68" s="164" t="s">
        <v>867</v>
      </c>
      <c r="BM68" s="164" t="s">
        <v>646</v>
      </c>
      <c r="BN68" s="164" t="s">
        <v>929</v>
      </c>
      <c r="BO68" s="164" t="s">
        <v>583</v>
      </c>
      <c r="BP68" s="164" t="s">
        <v>990</v>
      </c>
      <c r="BQ68" s="166" t="s">
        <v>521</v>
      </c>
      <c r="BR68" s="45"/>
      <c r="BS68" s="42"/>
      <c r="BT68" s="50" t="s">
        <v>233</v>
      </c>
      <c r="BU68" s="51" t="s">
        <v>1014</v>
      </c>
      <c r="BV68" s="52">
        <f>K3+(59*K5)</f>
        <v>60</v>
      </c>
      <c r="BW68" s="42"/>
    </row>
    <row r="69" spans="1:75" x14ac:dyDescent="0.2">
      <c r="A69" s="1">
        <v>19</v>
      </c>
      <c r="B69" s="7">
        <f>BV675</f>
        <v>667</v>
      </c>
      <c r="C69" s="8">
        <f>BV788</f>
        <v>780</v>
      </c>
      <c r="D69" s="8">
        <f>BV322</f>
        <v>314</v>
      </c>
      <c r="E69" s="8">
        <f>BV177</f>
        <v>169</v>
      </c>
      <c r="F69" s="8">
        <f>BV397</f>
        <v>389</v>
      </c>
      <c r="G69" s="8">
        <f>BV30</f>
        <v>22</v>
      </c>
      <c r="H69" s="8">
        <f>BV560</f>
        <v>552</v>
      </c>
      <c r="I69" s="8">
        <f>BV959</f>
        <v>951</v>
      </c>
      <c r="J69" s="8">
        <f>BV809</f>
        <v>801</v>
      </c>
      <c r="K69" s="8">
        <f>BV698</f>
        <v>690</v>
      </c>
      <c r="L69" s="8">
        <f>BV140</f>
        <v>132</v>
      </c>
      <c r="M69" s="8">
        <f>BV283</f>
        <v>275</v>
      </c>
      <c r="N69" s="8">
        <f>BV71</f>
        <v>63</v>
      </c>
      <c r="O69" s="8">
        <f>BV440</f>
        <v>432</v>
      </c>
      <c r="P69" s="8">
        <f>BV934</f>
        <v>926</v>
      </c>
      <c r="Q69" s="8">
        <f>BV533</f>
        <v>525</v>
      </c>
      <c r="R69" s="8">
        <f>BV517</f>
        <v>509</v>
      </c>
      <c r="S69" s="97">
        <f>BV118</f>
        <v>110</v>
      </c>
      <c r="T69" s="14">
        <f>BV616</f>
        <v>608</v>
      </c>
      <c r="U69" s="8">
        <f>BV983</f>
        <v>975</v>
      </c>
      <c r="V69" s="8">
        <f>BV747</f>
        <v>739</v>
      </c>
      <c r="W69" s="8">
        <f>BV892</f>
        <v>884</v>
      </c>
      <c r="X69" s="8">
        <f>BV330</f>
        <v>322</v>
      </c>
      <c r="Y69" s="8">
        <f>BV217</f>
        <v>209</v>
      </c>
      <c r="Z69" s="8">
        <f>BV79</f>
        <v>71</v>
      </c>
      <c r="AA69" s="8">
        <f>BV480</f>
        <v>472</v>
      </c>
      <c r="AB69" s="8">
        <f>BV1006</f>
        <v>998</v>
      </c>
      <c r="AC69" s="8">
        <f>BV637</f>
        <v>629</v>
      </c>
      <c r="AD69" s="8">
        <f>BV865</f>
        <v>857</v>
      </c>
      <c r="AE69" s="8">
        <f>BV722</f>
        <v>714</v>
      </c>
      <c r="AF69" s="8">
        <f>BV260</f>
        <v>252</v>
      </c>
      <c r="AG69" s="9">
        <f>BV371</f>
        <v>363</v>
      </c>
      <c r="AH69" s="5">
        <f t="shared" si="22"/>
        <v>16400</v>
      </c>
      <c r="AI69" s="5">
        <f t="shared" si="23"/>
        <v>11201200</v>
      </c>
      <c r="AJ69" s="2">
        <f t="shared" si="21"/>
        <v>8606720000</v>
      </c>
      <c r="AL69" s="163" t="s">
        <v>208</v>
      </c>
      <c r="AM69" s="164" t="s">
        <v>302</v>
      </c>
      <c r="AN69" s="164" t="s">
        <v>146</v>
      </c>
      <c r="AO69" s="164" t="s">
        <v>365</v>
      </c>
      <c r="AP69" s="164" t="s">
        <v>85</v>
      </c>
      <c r="AQ69" s="164" t="s">
        <v>429</v>
      </c>
      <c r="AR69" s="164" t="s">
        <v>21</v>
      </c>
      <c r="AS69" s="165" t="s">
        <v>491</v>
      </c>
      <c r="AT69" s="164" t="s">
        <v>727</v>
      </c>
      <c r="AU69" s="164" t="s">
        <v>822</v>
      </c>
      <c r="AV69" s="164" t="s">
        <v>665</v>
      </c>
      <c r="AW69" s="164" t="s">
        <v>884</v>
      </c>
      <c r="AX69" s="164" t="s">
        <v>602</v>
      </c>
      <c r="AY69" s="164" t="s">
        <v>947</v>
      </c>
      <c r="AZ69" s="165" t="s">
        <v>1141</v>
      </c>
      <c r="BA69" s="164" t="s">
        <v>1009</v>
      </c>
      <c r="BB69" s="164" t="s">
        <v>310</v>
      </c>
      <c r="BC69" s="164" t="s">
        <v>215</v>
      </c>
      <c r="BD69" s="164" t="s">
        <v>373</v>
      </c>
      <c r="BE69" s="165" t="s">
        <v>154</v>
      </c>
      <c r="BF69" s="164" t="s">
        <v>437</v>
      </c>
      <c r="BG69" s="165" t="s">
        <v>93</v>
      </c>
      <c r="BH69" s="164" t="s">
        <v>499</v>
      </c>
      <c r="BI69" s="164" t="s">
        <v>29</v>
      </c>
      <c r="BJ69" s="164" t="s">
        <v>798</v>
      </c>
      <c r="BK69" s="164" t="s">
        <v>705</v>
      </c>
      <c r="BL69" s="165" t="s">
        <v>862</v>
      </c>
      <c r="BM69" s="164" t="s">
        <v>641</v>
      </c>
      <c r="BN69" s="165" t="s">
        <v>924</v>
      </c>
      <c r="BO69" s="164" t="s">
        <v>578</v>
      </c>
      <c r="BP69" s="164" t="s">
        <v>985</v>
      </c>
      <c r="BQ69" s="166" t="s">
        <v>516</v>
      </c>
      <c r="BR69" s="45"/>
      <c r="BS69" s="42"/>
      <c r="BT69" s="50" t="s">
        <v>796</v>
      </c>
      <c r="BU69" s="51" t="s">
        <v>1014</v>
      </c>
      <c r="BV69" s="52">
        <f>K3+(60*K5)</f>
        <v>61</v>
      </c>
      <c r="BW69" s="42"/>
    </row>
    <row r="70" spans="1:75" x14ac:dyDescent="0.2">
      <c r="A70" s="1">
        <v>20</v>
      </c>
      <c r="B70" s="7">
        <f>BV840</f>
        <v>832</v>
      </c>
      <c r="C70" s="8">
        <f>BV695</f>
        <v>687</v>
      </c>
      <c r="D70" s="8">
        <f>BV165</f>
        <v>157</v>
      </c>
      <c r="E70" s="8">
        <f>BV278</f>
        <v>270</v>
      </c>
      <c r="F70" s="8">
        <f>BV42</f>
        <v>34</v>
      </c>
      <c r="G70" s="8">
        <f>BV441</f>
        <v>433</v>
      </c>
      <c r="H70" s="8">
        <f>BV907</f>
        <v>899</v>
      </c>
      <c r="I70" s="8">
        <f>BV540</f>
        <v>532</v>
      </c>
      <c r="J70" s="8">
        <f>BV654</f>
        <v>646</v>
      </c>
      <c r="K70" s="8">
        <f>BV797</f>
        <v>789</v>
      </c>
      <c r="L70" s="8">
        <f>BV303</f>
        <v>295</v>
      </c>
      <c r="M70" s="8">
        <f>BV192</f>
        <v>184</v>
      </c>
      <c r="N70" s="8">
        <f>BV420</f>
        <v>412</v>
      </c>
      <c r="O70" s="8">
        <f>BV19</f>
        <v>11</v>
      </c>
      <c r="P70" s="8">
        <f>BV577</f>
        <v>569</v>
      </c>
      <c r="Q70" s="8">
        <f>BV946</f>
        <v>938</v>
      </c>
      <c r="R70" s="97">
        <f>BV98</f>
        <v>90</v>
      </c>
      <c r="S70" s="8">
        <f>BV465</f>
        <v>457</v>
      </c>
      <c r="T70" s="8">
        <f>BV1027</f>
        <v>1019</v>
      </c>
      <c r="U70" s="14">
        <f>BV628</f>
        <v>620</v>
      </c>
      <c r="V70" s="8">
        <f>BV848</f>
        <v>840</v>
      </c>
      <c r="W70" s="8">
        <f>BV735</f>
        <v>727</v>
      </c>
      <c r="X70" s="8">
        <f>BV237</f>
        <v>229</v>
      </c>
      <c r="Y70" s="8">
        <f>BV382</f>
        <v>374</v>
      </c>
      <c r="Z70" s="8">
        <f>BV492</f>
        <v>484</v>
      </c>
      <c r="AA70" s="8">
        <f>BV123</f>
        <v>115</v>
      </c>
      <c r="AB70" s="8">
        <f>BV585</f>
        <v>577</v>
      </c>
      <c r="AC70" s="8">
        <f>BV986</f>
        <v>978</v>
      </c>
      <c r="AD70" s="8">
        <f>BV774</f>
        <v>766</v>
      </c>
      <c r="AE70" s="8">
        <f>BV885</f>
        <v>877</v>
      </c>
      <c r="AF70" s="8">
        <f>BV359</f>
        <v>351</v>
      </c>
      <c r="AG70" s="9">
        <f>BV216</f>
        <v>208</v>
      </c>
      <c r="AH70" s="5">
        <f t="shared" si="22"/>
        <v>16400</v>
      </c>
      <c r="AI70" s="5">
        <f t="shared" si="23"/>
        <v>11201200</v>
      </c>
      <c r="AJ70" s="2">
        <f t="shared" si="21"/>
        <v>8606720000</v>
      </c>
      <c r="AL70" s="163" t="s">
        <v>201</v>
      </c>
      <c r="AM70" s="164" t="s">
        <v>295</v>
      </c>
      <c r="AN70" s="164" t="s">
        <v>140</v>
      </c>
      <c r="AO70" s="164" t="s">
        <v>359</v>
      </c>
      <c r="AP70" s="164" t="s">
        <v>78</v>
      </c>
      <c r="AQ70" s="164" t="s">
        <v>422</v>
      </c>
      <c r="AR70" s="165" t="s">
        <v>1114</v>
      </c>
      <c r="AS70" s="164" t="s">
        <v>484</v>
      </c>
      <c r="AT70" s="164" t="s">
        <v>719</v>
      </c>
      <c r="AU70" s="164" t="s">
        <v>813</v>
      </c>
      <c r="AV70" s="164" t="s">
        <v>656</v>
      </c>
      <c r="AW70" s="164" t="s">
        <v>875</v>
      </c>
      <c r="AX70" s="164" t="s">
        <v>593</v>
      </c>
      <c r="AY70" s="164" t="s">
        <v>938</v>
      </c>
      <c r="AZ70" s="164" t="s">
        <v>531</v>
      </c>
      <c r="BA70" s="165" t="s">
        <v>1000</v>
      </c>
      <c r="BB70" s="164" t="s">
        <v>319</v>
      </c>
      <c r="BC70" s="164" t="s">
        <v>224</v>
      </c>
      <c r="BD70" s="165" t="s">
        <v>382</v>
      </c>
      <c r="BE70" s="164" t="s">
        <v>162</v>
      </c>
      <c r="BF70" s="165" t="s">
        <v>446</v>
      </c>
      <c r="BG70" s="164" t="s">
        <v>102</v>
      </c>
      <c r="BH70" s="164" t="s">
        <v>508</v>
      </c>
      <c r="BI70" s="164" t="s">
        <v>38</v>
      </c>
      <c r="BJ70" s="164" t="s">
        <v>805</v>
      </c>
      <c r="BK70" s="164" t="s">
        <v>711</v>
      </c>
      <c r="BL70" s="164" t="s">
        <v>0</v>
      </c>
      <c r="BM70" s="165" t="s">
        <v>648</v>
      </c>
      <c r="BN70" s="164" t="s">
        <v>931</v>
      </c>
      <c r="BO70" s="165" t="s">
        <v>585</v>
      </c>
      <c r="BP70" s="164" t="s">
        <v>992</v>
      </c>
      <c r="BQ70" s="166" t="s">
        <v>523</v>
      </c>
      <c r="BR70" s="45"/>
      <c r="BS70" s="42"/>
      <c r="BT70" s="50" t="s">
        <v>988</v>
      </c>
      <c r="BU70" s="51" t="s">
        <v>1014</v>
      </c>
      <c r="BV70" s="52">
        <f>K3+(61*K5)</f>
        <v>62</v>
      </c>
      <c r="BW70" s="42"/>
    </row>
    <row r="71" spans="1:75" x14ac:dyDescent="0.2">
      <c r="A71" s="1">
        <v>21</v>
      </c>
      <c r="B71" s="7">
        <f>BV745</f>
        <v>737</v>
      </c>
      <c r="C71" s="8">
        <f>BV890</f>
        <v>882</v>
      </c>
      <c r="D71" s="8">
        <f>BV332</f>
        <v>324</v>
      </c>
      <c r="E71" s="8">
        <f>BV219</f>
        <v>211</v>
      </c>
      <c r="F71" s="8">
        <f>BV519</f>
        <v>511</v>
      </c>
      <c r="G71" s="8">
        <f>BV120</f>
        <v>112</v>
      </c>
      <c r="H71" s="8">
        <f>BV614</f>
        <v>606</v>
      </c>
      <c r="I71" s="8">
        <f>BV981</f>
        <v>973</v>
      </c>
      <c r="J71" s="8">
        <f>BV867</f>
        <v>859</v>
      </c>
      <c r="K71" s="8">
        <f>BV724</f>
        <v>716</v>
      </c>
      <c r="L71" s="8">
        <f>BV258</f>
        <v>250</v>
      </c>
      <c r="M71" s="8">
        <f>BV369</f>
        <v>361</v>
      </c>
      <c r="N71" s="8">
        <f>BV77</f>
        <v>69</v>
      </c>
      <c r="O71" s="8">
        <f>BV478</f>
        <v>470</v>
      </c>
      <c r="P71" s="8">
        <f>BV1008</f>
        <v>1000</v>
      </c>
      <c r="Q71" s="8">
        <f>BV639</f>
        <v>631</v>
      </c>
      <c r="R71" s="8">
        <f>BV399</f>
        <v>391</v>
      </c>
      <c r="S71" s="8">
        <f>BV32</f>
        <v>24</v>
      </c>
      <c r="T71" s="8">
        <f>BV558</f>
        <v>550</v>
      </c>
      <c r="U71" s="8">
        <f>BV957</f>
        <v>949</v>
      </c>
      <c r="V71" s="14">
        <f>BV673</f>
        <v>665</v>
      </c>
      <c r="W71" s="8">
        <f>BV786</f>
        <v>778</v>
      </c>
      <c r="X71" s="8">
        <f>BV324</f>
        <v>316</v>
      </c>
      <c r="Y71" s="97">
        <f>BV179</f>
        <v>171</v>
      </c>
      <c r="Z71" s="8">
        <f>BV69</f>
        <v>61</v>
      </c>
      <c r="AA71" s="8">
        <f>BV438</f>
        <v>430</v>
      </c>
      <c r="AB71" s="8">
        <f>BV936</f>
        <v>928</v>
      </c>
      <c r="AC71" s="8">
        <f>BV535</f>
        <v>527</v>
      </c>
      <c r="AD71" s="8">
        <f>BV811</f>
        <v>803</v>
      </c>
      <c r="AE71" s="8">
        <f>BV700</f>
        <v>692</v>
      </c>
      <c r="AF71" s="8">
        <f>BV138</f>
        <v>130</v>
      </c>
      <c r="AG71" s="9">
        <f>BV281</f>
        <v>273</v>
      </c>
      <c r="AH71" s="5">
        <f t="shared" si="22"/>
        <v>16400</v>
      </c>
      <c r="AI71" s="5">
        <f t="shared" si="23"/>
        <v>11201200</v>
      </c>
      <c r="AJ71" s="2">
        <f t="shared" si="21"/>
        <v>8606720000</v>
      </c>
      <c r="AL71" s="163" t="s">
        <v>210</v>
      </c>
      <c r="AM71" s="165" t="s">
        <v>304</v>
      </c>
      <c r="AN71" s="164" t="s">
        <v>148</v>
      </c>
      <c r="AO71" s="164" t="s">
        <v>367</v>
      </c>
      <c r="AP71" s="164" t="s">
        <v>87</v>
      </c>
      <c r="AQ71" s="164" t="s">
        <v>431</v>
      </c>
      <c r="AR71" s="164" t="s">
        <v>23</v>
      </c>
      <c r="AS71" s="165" t="s">
        <v>493</v>
      </c>
      <c r="AT71" s="165" t="s">
        <v>379</v>
      </c>
      <c r="AU71" s="164" t="s">
        <v>820</v>
      </c>
      <c r="AV71" s="164" t="s">
        <v>663</v>
      </c>
      <c r="AW71" s="164" t="s">
        <v>882</v>
      </c>
      <c r="AX71" s="164" t="s">
        <v>600</v>
      </c>
      <c r="AY71" s="164" t="s">
        <v>945</v>
      </c>
      <c r="AZ71" s="165" t="s">
        <v>537</v>
      </c>
      <c r="BA71" s="164" t="s">
        <v>1007</v>
      </c>
      <c r="BB71" s="164" t="s">
        <v>312</v>
      </c>
      <c r="BC71" s="164" t="s">
        <v>217</v>
      </c>
      <c r="BD71" s="164" t="s">
        <v>375</v>
      </c>
      <c r="BE71" s="165" t="s">
        <v>156</v>
      </c>
      <c r="BF71" s="164" t="s">
        <v>439</v>
      </c>
      <c r="BG71" s="164" t="s">
        <v>95</v>
      </c>
      <c r="BH71" s="164" t="s">
        <v>501</v>
      </c>
      <c r="BI71" s="164" t="s">
        <v>31</v>
      </c>
      <c r="BJ71" s="164" t="s">
        <v>796</v>
      </c>
      <c r="BK71" s="164" t="s">
        <v>703</v>
      </c>
      <c r="BL71" s="165" t="s">
        <v>1135</v>
      </c>
      <c r="BM71" s="164" t="s">
        <v>639</v>
      </c>
      <c r="BN71" s="164" t="s">
        <v>922</v>
      </c>
      <c r="BO71" s="164" t="s">
        <v>576</v>
      </c>
      <c r="BP71" s="164" t="s">
        <v>983</v>
      </c>
      <c r="BQ71" s="166" t="s">
        <v>514</v>
      </c>
      <c r="BR71" s="45"/>
      <c r="BS71" s="42"/>
      <c r="BT71" s="50" t="s">
        <v>602</v>
      </c>
      <c r="BU71" s="51" t="s">
        <v>1014</v>
      </c>
      <c r="BV71" s="52">
        <f>K3+(62*K5)</f>
        <v>63</v>
      </c>
      <c r="BW71" s="42"/>
    </row>
    <row r="72" spans="1:75" x14ac:dyDescent="0.2">
      <c r="A72" s="1">
        <v>22</v>
      </c>
      <c r="B72" s="7">
        <f>BV846</f>
        <v>838</v>
      </c>
      <c r="C72" s="8">
        <f>BV733</f>
        <v>725</v>
      </c>
      <c r="D72" s="8">
        <f>BV239</f>
        <v>231</v>
      </c>
      <c r="E72" s="8">
        <f>BV384</f>
        <v>376</v>
      </c>
      <c r="F72" s="8">
        <f>BV100</f>
        <v>92</v>
      </c>
      <c r="G72" s="8">
        <f>BV467</f>
        <v>459</v>
      </c>
      <c r="H72" s="8">
        <f>BV1025</f>
        <v>1017</v>
      </c>
      <c r="I72" s="8">
        <f>BV626</f>
        <v>618</v>
      </c>
      <c r="J72" s="8">
        <f>BV776</f>
        <v>768</v>
      </c>
      <c r="K72" s="8">
        <f>BV887</f>
        <v>879</v>
      </c>
      <c r="L72" s="8">
        <f>BV357</f>
        <v>349</v>
      </c>
      <c r="M72" s="8">
        <f>BV214</f>
        <v>206</v>
      </c>
      <c r="N72" s="8">
        <f>BV490</f>
        <v>482</v>
      </c>
      <c r="O72" s="8">
        <f>BV121</f>
        <v>113</v>
      </c>
      <c r="P72" s="8">
        <f>BV587</f>
        <v>579</v>
      </c>
      <c r="Q72" s="8">
        <f>BV988</f>
        <v>980</v>
      </c>
      <c r="R72" s="8">
        <f>BV44</f>
        <v>36</v>
      </c>
      <c r="S72" s="8">
        <f>BV443</f>
        <v>435</v>
      </c>
      <c r="T72" s="8">
        <f>BV905</f>
        <v>897</v>
      </c>
      <c r="U72" s="8">
        <f>BV538</f>
        <v>530</v>
      </c>
      <c r="V72" s="8">
        <f>BV838</f>
        <v>830</v>
      </c>
      <c r="W72" s="14">
        <f>BV693</f>
        <v>685</v>
      </c>
      <c r="X72" s="97">
        <f>BV167</f>
        <v>159</v>
      </c>
      <c r="Y72" s="8">
        <f>BV280</f>
        <v>272</v>
      </c>
      <c r="Z72" s="8">
        <f>BV418</f>
        <v>410</v>
      </c>
      <c r="AA72" s="8">
        <f>BV17</f>
        <v>9</v>
      </c>
      <c r="AB72" s="8">
        <f>BV579</f>
        <v>571</v>
      </c>
      <c r="AC72" s="8">
        <f>BV948</f>
        <v>940</v>
      </c>
      <c r="AD72" s="8">
        <f>BV656</f>
        <v>648</v>
      </c>
      <c r="AE72" s="8">
        <f>BV799</f>
        <v>791</v>
      </c>
      <c r="AF72" s="8">
        <f>BV301</f>
        <v>293</v>
      </c>
      <c r="AG72" s="9">
        <f>BV190</f>
        <v>182</v>
      </c>
      <c r="AH72" s="5">
        <f t="shared" si="22"/>
        <v>16400</v>
      </c>
      <c r="AI72" s="5">
        <f t="shared" si="23"/>
        <v>11201200</v>
      </c>
      <c r="AJ72" s="2">
        <f t="shared" si="21"/>
        <v>8606720000</v>
      </c>
      <c r="AL72" s="167" t="s">
        <v>1016</v>
      </c>
      <c r="AM72" s="164" t="s">
        <v>293</v>
      </c>
      <c r="AN72" s="164" t="s">
        <v>138</v>
      </c>
      <c r="AO72" s="164" t="s">
        <v>357</v>
      </c>
      <c r="AP72" s="164" t="s">
        <v>76</v>
      </c>
      <c r="AQ72" s="164" t="s">
        <v>420</v>
      </c>
      <c r="AR72" s="165" t="s">
        <v>13</v>
      </c>
      <c r="AS72" s="164" t="s">
        <v>482</v>
      </c>
      <c r="AT72" s="164" t="s">
        <v>721</v>
      </c>
      <c r="AU72" s="165" t="s">
        <v>815</v>
      </c>
      <c r="AV72" s="164" t="s">
        <v>658</v>
      </c>
      <c r="AW72" s="164" t="s">
        <v>877</v>
      </c>
      <c r="AX72" s="164" t="s">
        <v>595</v>
      </c>
      <c r="AY72" s="164" t="s">
        <v>940</v>
      </c>
      <c r="AZ72" s="164" t="s">
        <v>2</v>
      </c>
      <c r="BA72" s="165" t="s">
        <v>1002</v>
      </c>
      <c r="BB72" s="164" t="s">
        <v>317</v>
      </c>
      <c r="BC72" s="164" t="s">
        <v>222</v>
      </c>
      <c r="BD72" s="165" t="s">
        <v>1137</v>
      </c>
      <c r="BE72" s="164" t="s">
        <v>160</v>
      </c>
      <c r="BF72" s="164" t="s">
        <v>444</v>
      </c>
      <c r="BG72" s="164" t="s">
        <v>100</v>
      </c>
      <c r="BH72" s="164" t="s">
        <v>506</v>
      </c>
      <c r="BI72" s="164" t="s">
        <v>36</v>
      </c>
      <c r="BJ72" s="164" t="s">
        <v>807</v>
      </c>
      <c r="BK72" s="164" t="s">
        <v>713</v>
      </c>
      <c r="BL72" s="164" t="s">
        <v>870</v>
      </c>
      <c r="BM72" s="165" t="s">
        <v>650</v>
      </c>
      <c r="BN72" s="164" t="s">
        <v>933</v>
      </c>
      <c r="BO72" s="164" t="s">
        <v>587</v>
      </c>
      <c r="BP72" s="164" t="s">
        <v>994</v>
      </c>
      <c r="BQ72" s="166" t="s">
        <v>525</v>
      </c>
      <c r="BR72" s="45"/>
      <c r="BS72" s="42"/>
      <c r="BT72" s="50" t="s">
        <v>662</v>
      </c>
      <c r="BU72" s="51" t="s">
        <v>1014</v>
      </c>
      <c r="BV72" s="52">
        <f>K3+(63*K5)</f>
        <v>64</v>
      </c>
      <c r="BW72" s="42"/>
    </row>
    <row r="73" spans="1:75" x14ac:dyDescent="0.2">
      <c r="A73" s="1">
        <v>23</v>
      </c>
      <c r="B73" s="7">
        <f>BV290</f>
        <v>282</v>
      </c>
      <c r="C73" s="8">
        <f>BV145</f>
        <v>137</v>
      </c>
      <c r="D73" s="8">
        <f>BV707</f>
        <v>699</v>
      </c>
      <c r="E73" s="8">
        <f>BV820</f>
        <v>812</v>
      </c>
      <c r="F73" s="8">
        <f>BV528</f>
        <v>520</v>
      </c>
      <c r="G73" s="8">
        <f>BV927</f>
        <v>919</v>
      </c>
      <c r="H73" s="8">
        <f>BV429</f>
        <v>421</v>
      </c>
      <c r="I73" s="8">
        <f>BV62</f>
        <v>54</v>
      </c>
      <c r="J73" s="8">
        <f>BV172</f>
        <v>164</v>
      </c>
      <c r="K73" s="8">
        <f>BV315</f>
        <v>307</v>
      </c>
      <c r="L73" s="8">
        <f>BV777</f>
        <v>769</v>
      </c>
      <c r="M73" s="8">
        <f>BV666</f>
        <v>658</v>
      </c>
      <c r="N73" s="8">
        <f>BV966</f>
        <v>958</v>
      </c>
      <c r="O73" s="8">
        <f>BV565</f>
        <v>557</v>
      </c>
      <c r="P73" s="8">
        <f>BV39</f>
        <v>31</v>
      </c>
      <c r="Q73" s="8">
        <f>BV408</f>
        <v>400</v>
      </c>
      <c r="R73" s="8">
        <f>BV648</f>
        <v>640</v>
      </c>
      <c r="S73" s="8">
        <f>BV1015</f>
        <v>1007</v>
      </c>
      <c r="T73" s="8">
        <f>BV485</f>
        <v>477</v>
      </c>
      <c r="U73" s="8">
        <f>BV86</f>
        <v>78</v>
      </c>
      <c r="V73" s="8">
        <f>BV362</f>
        <v>354</v>
      </c>
      <c r="W73" s="97">
        <f>BV249</f>
        <v>241</v>
      </c>
      <c r="X73" s="14">
        <f>BV715</f>
        <v>707</v>
      </c>
      <c r="Y73" s="8">
        <f>BV860</f>
        <v>852</v>
      </c>
      <c r="Z73" s="8">
        <f>BV974</f>
        <v>966</v>
      </c>
      <c r="AA73" s="8">
        <f>BV605</f>
        <v>597</v>
      </c>
      <c r="AB73" s="8">
        <f>BV111</f>
        <v>103</v>
      </c>
      <c r="AC73" s="8">
        <f>BV512</f>
        <v>504</v>
      </c>
      <c r="AD73" s="8">
        <f>BV228</f>
        <v>220</v>
      </c>
      <c r="AE73" s="8">
        <f>BV339</f>
        <v>331</v>
      </c>
      <c r="AF73" s="8">
        <f>BV897</f>
        <v>889</v>
      </c>
      <c r="AG73" s="9">
        <f>BV754</f>
        <v>746</v>
      </c>
      <c r="AH73" s="5">
        <f t="shared" si="22"/>
        <v>16400</v>
      </c>
      <c r="AI73" s="5">
        <f t="shared" si="23"/>
        <v>11201200</v>
      </c>
      <c r="AL73" s="163" t="s">
        <v>212</v>
      </c>
      <c r="AM73" s="164" t="s">
        <v>306</v>
      </c>
      <c r="AN73" s="164" t="s">
        <v>150</v>
      </c>
      <c r="AO73" s="164" t="s">
        <v>369</v>
      </c>
      <c r="AP73" s="164" t="s">
        <v>89</v>
      </c>
      <c r="AQ73" s="165" t="s">
        <v>1122</v>
      </c>
      <c r="AR73" s="164" t="s">
        <v>25</v>
      </c>
      <c r="AS73" s="164" t="s">
        <v>495</v>
      </c>
      <c r="AT73" s="164" t="s">
        <v>724</v>
      </c>
      <c r="AU73" s="164" t="s">
        <v>818</v>
      </c>
      <c r="AV73" s="164" t="s">
        <v>661</v>
      </c>
      <c r="AW73" s="164" t="s">
        <v>880</v>
      </c>
      <c r="AX73" s="165" t="s">
        <v>598</v>
      </c>
      <c r="AY73" s="164" t="s">
        <v>943</v>
      </c>
      <c r="AZ73" s="164" t="s">
        <v>535</v>
      </c>
      <c r="BA73" s="164" t="s">
        <v>1005</v>
      </c>
      <c r="BB73" s="164" t="s">
        <v>314</v>
      </c>
      <c r="BC73" s="165" t="s">
        <v>219</v>
      </c>
      <c r="BD73" s="164" t="s">
        <v>377</v>
      </c>
      <c r="BE73" s="164" t="s">
        <v>157</v>
      </c>
      <c r="BF73" s="164" t="s">
        <v>441</v>
      </c>
      <c r="BG73" s="164" t="s">
        <v>97</v>
      </c>
      <c r="BH73" s="164" t="s">
        <v>503</v>
      </c>
      <c r="BI73" s="165" t="s">
        <v>33</v>
      </c>
      <c r="BJ73" s="165" t="s">
        <v>794</v>
      </c>
      <c r="BK73" s="164" t="s">
        <v>701</v>
      </c>
      <c r="BL73" s="164" t="s">
        <v>858</v>
      </c>
      <c r="BM73" s="164" t="s">
        <v>637</v>
      </c>
      <c r="BN73" s="164" t="s">
        <v>920</v>
      </c>
      <c r="BO73" s="164" t="s">
        <v>574</v>
      </c>
      <c r="BP73" s="165" t="s">
        <v>981</v>
      </c>
      <c r="BQ73" s="166" t="s">
        <v>512</v>
      </c>
      <c r="BR73" s="45"/>
      <c r="BS73" s="42"/>
      <c r="BT73" s="50" t="s">
        <v>48</v>
      </c>
      <c r="BU73" s="51" t="s">
        <v>1014</v>
      </c>
      <c r="BV73" s="52">
        <f>K3+(64*K5)</f>
        <v>65</v>
      </c>
      <c r="BW73" s="42"/>
    </row>
    <row r="74" spans="1:75" x14ac:dyDescent="0.2">
      <c r="A74" s="1">
        <v>24</v>
      </c>
      <c r="B74" s="7">
        <f>BV197</f>
        <v>189</v>
      </c>
      <c r="C74" s="8">
        <f>BV310</f>
        <v>302</v>
      </c>
      <c r="D74" s="8">
        <f>BV808</f>
        <v>800</v>
      </c>
      <c r="E74" s="8">
        <f>BV663</f>
        <v>655</v>
      </c>
      <c r="F74" s="8">
        <f>BV939</f>
        <v>931</v>
      </c>
      <c r="G74" s="8">
        <f>BV572</f>
        <v>564</v>
      </c>
      <c r="H74" s="8">
        <f>BV10</f>
        <v>2</v>
      </c>
      <c r="I74" s="8">
        <f>BV409</f>
        <v>401</v>
      </c>
      <c r="J74" s="8">
        <f>BV271</f>
        <v>263</v>
      </c>
      <c r="K74" s="8">
        <f>BV160</f>
        <v>152</v>
      </c>
      <c r="L74" s="8">
        <f>BV686</f>
        <v>678</v>
      </c>
      <c r="M74" s="8">
        <f>BV829</f>
        <v>821</v>
      </c>
      <c r="N74" s="8">
        <f>BV545</f>
        <v>537</v>
      </c>
      <c r="O74" s="8">
        <f>BV914</f>
        <v>906</v>
      </c>
      <c r="P74" s="8">
        <f>BV452</f>
        <v>444</v>
      </c>
      <c r="Q74" s="8">
        <f>BV51</f>
        <v>43</v>
      </c>
      <c r="R74" s="8">
        <f>BV995</f>
        <v>987</v>
      </c>
      <c r="S74" s="8">
        <f>BV596</f>
        <v>588</v>
      </c>
      <c r="T74" s="8">
        <f>BV130</f>
        <v>122</v>
      </c>
      <c r="U74" s="8">
        <f>BV497</f>
        <v>489</v>
      </c>
      <c r="V74" s="97">
        <f>BV205</f>
        <v>197</v>
      </c>
      <c r="W74" s="8">
        <f>BV350</f>
        <v>342</v>
      </c>
      <c r="X74" s="8">
        <f>BV880</f>
        <v>872</v>
      </c>
      <c r="Y74" s="14">
        <f>BV767</f>
        <v>759</v>
      </c>
      <c r="Z74" s="8">
        <f>BV617</f>
        <v>609</v>
      </c>
      <c r="AA74" s="8">
        <f>BV1018</f>
        <v>1010</v>
      </c>
      <c r="AB74" s="8">
        <f>BV460</f>
        <v>452</v>
      </c>
      <c r="AC74" s="8">
        <f>BV91</f>
        <v>83</v>
      </c>
      <c r="AD74" s="8">
        <f>BV391</f>
        <v>383</v>
      </c>
      <c r="AE74" s="8">
        <f>BV248</f>
        <v>240</v>
      </c>
      <c r="AF74" s="8">
        <f>BV742</f>
        <v>734</v>
      </c>
      <c r="AG74" s="9">
        <f>BV853</f>
        <v>845</v>
      </c>
      <c r="AH74" s="5">
        <f t="shared" si="22"/>
        <v>16400</v>
      </c>
      <c r="AI74" s="5">
        <f t="shared" si="23"/>
        <v>11201200</v>
      </c>
      <c r="AL74" s="163" t="s">
        <v>197</v>
      </c>
      <c r="AM74" s="164" t="s">
        <v>291</v>
      </c>
      <c r="AN74" s="164" t="s">
        <v>136</v>
      </c>
      <c r="AO74" s="164" t="s">
        <v>355</v>
      </c>
      <c r="AP74" s="165" t="s">
        <v>74</v>
      </c>
      <c r="AQ74" s="164" t="s">
        <v>418</v>
      </c>
      <c r="AR74" s="164" t="s">
        <v>11</v>
      </c>
      <c r="AS74" s="164" t="s">
        <v>480</v>
      </c>
      <c r="AT74" s="164" t="s">
        <v>723</v>
      </c>
      <c r="AU74" s="164" t="s">
        <v>817</v>
      </c>
      <c r="AV74" s="164" t="s">
        <v>660</v>
      </c>
      <c r="AW74" s="164" t="s">
        <v>879</v>
      </c>
      <c r="AX74" s="164" t="s">
        <v>597</v>
      </c>
      <c r="AY74" s="165" t="s">
        <v>1136</v>
      </c>
      <c r="AZ74" s="164" t="s">
        <v>534</v>
      </c>
      <c r="BA74" s="164" t="s">
        <v>1004</v>
      </c>
      <c r="BB74" s="165" t="s">
        <v>315</v>
      </c>
      <c r="BC74" s="164" t="s">
        <v>220</v>
      </c>
      <c r="BD74" s="164" t="s">
        <v>378</v>
      </c>
      <c r="BE74" s="164" t="s">
        <v>158</v>
      </c>
      <c r="BF74" s="164" t="s">
        <v>442</v>
      </c>
      <c r="BG74" s="164" t="s">
        <v>98</v>
      </c>
      <c r="BH74" s="165" t="s">
        <v>504</v>
      </c>
      <c r="BI74" s="164" t="s">
        <v>34</v>
      </c>
      <c r="BJ74" s="164" t="s">
        <v>809</v>
      </c>
      <c r="BK74" s="165" t="s">
        <v>715</v>
      </c>
      <c r="BL74" s="164" t="s">
        <v>872</v>
      </c>
      <c r="BM74" s="164" t="s">
        <v>652</v>
      </c>
      <c r="BN74" s="164" t="s">
        <v>934</v>
      </c>
      <c r="BO74" s="164" t="s">
        <v>589</v>
      </c>
      <c r="BP74" s="164" t="s">
        <v>996</v>
      </c>
      <c r="BQ74" s="168" t="s">
        <v>527</v>
      </c>
      <c r="BR74" s="45"/>
      <c r="BS74" s="42"/>
      <c r="BT74" s="50" t="s">
        <v>231</v>
      </c>
      <c r="BU74" s="51" t="s">
        <v>1014</v>
      </c>
      <c r="BV74" s="52">
        <f>K3+(65*K5)</f>
        <v>66</v>
      </c>
      <c r="BW74" s="42"/>
    </row>
    <row r="75" spans="1:75" x14ac:dyDescent="0.2">
      <c r="A75" s="1">
        <v>25</v>
      </c>
      <c r="B75" s="7">
        <f>BV479</f>
        <v>471</v>
      </c>
      <c r="C75" s="8">
        <f>BV80</f>
        <v>72</v>
      </c>
      <c r="D75" s="8">
        <f>BV638</f>
        <v>630</v>
      </c>
      <c r="E75" s="8">
        <f>BV1005</f>
        <v>997</v>
      </c>
      <c r="F75" s="8">
        <f>BV721</f>
        <v>713</v>
      </c>
      <c r="G75" s="8">
        <f>BV866</f>
        <v>858</v>
      </c>
      <c r="H75" s="8">
        <f>BV372</f>
        <v>364</v>
      </c>
      <c r="I75" s="8">
        <f>BV259</f>
        <v>251</v>
      </c>
      <c r="J75" s="8">
        <f>BV117</f>
        <v>109</v>
      </c>
      <c r="K75" s="8">
        <f>BV518</f>
        <v>510</v>
      </c>
      <c r="L75" s="8">
        <f>BV984</f>
        <v>976</v>
      </c>
      <c r="M75" s="8">
        <f>BV615</f>
        <v>607</v>
      </c>
      <c r="N75" s="8">
        <f>BV891</f>
        <v>883</v>
      </c>
      <c r="O75" s="8">
        <f>BV748</f>
        <v>740</v>
      </c>
      <c r="P75" s="8">
        <f>BV218</f>
        <v>210</v>
      </c>
      <c r="Q75" s="8">
        <f>BV329</f>
        <v>321</v>
      </c>
      <c r="R75" s="8">
        <f>BV697</f>
        <v>689</v>
      </c>
      <c r="S75" s="8">
        <f>BV810</f>
        <v>802</v>
      </c>
      <c r="T75" s="8">
        <f>BV284</f>
        <v>276</v>
      </c>
      <c r="U75" s="8">
        <f>BV139</f>
        <v>131</v>
      </c>
      <c r="V75" s="8">
        <f>BV439</f>
        <v>431</v>
      </c>
      <c r="W75" s="8">
        <f>BV72</f>
        <v>64</v>
      </c>
      <c r="X75" s="8">
        <f>BV534</f>
        <v>526</v>
      </c>
      <c r="Y75" s="8">
        <f>BV933</f>
        <v>925</v>
      </c>
      <c r="Z75" s="14">
        <f>BV787</f>
        <v>779</v>
      </c>
      <c r="AA75" s="8">
        <f>BV676</f>
        <v>668</v>
      </c>
      <c r="AB75" s="8">
        <f>BV178</f>
        <v>170</v>
      </c>
      <c r="AC75" s="97">
        <f>BV321</f>
        <v>313</v>
      </c>
      <c r="AD75" s="8">
        <f>BV29</f>
        <v>21</v>
      </c>
      <c r="AE75" s="8">
        <f>BV398</f>
        <v>390</v>
      </c>
      <c r="AF75" s="8">
        <f>BV960</f>
        <v>952</v>
      </c>
      <c r="AG75" s="9">
        <f>BV559</f>
        <v>551</v>
      </c>
      <c r="AH75" s="5">
        <f t="shared" si="22"/>
        <v>16400</v>
      </c>
      <c r="AI75" s="5">
        <f t="shared" si="23"/>
        <v>11201200</v>
      </c>
      <c r="AJ75" s="2">
        <f t="shared" si="21"/>
        <v>8606720000</v>
      </c>
      <c r="AL75" s="163" t="s">
        <v>513</v>
      </c>
      <c r="AM75" s="164" t="s">
        <v>982</v>
      </c>
      <c r="AN75" s="164" t="s">
        <v>575</v>
      </c>
      <c r="AO75" s="165" t="s">
        <v>1084</v>
      </c>
      <c r="AP75" s="164" t="s">
        <v>638</v>
      </c>
      <c r="AQ75" s="165" t="s">
        <v>859</v>
      </c>
      <c r="AR75" s="164" t="s">
        <v>702</v>
      </c>
      <c r="AS75" s="164" t="s">
        <v>795</v>
      </c>
      <c r="AT75" s="164" t="s">
        <v>32</v>
      </c>
      <c r="AU75" s="164" t="s">
        <v>502</v>
      </c>
      <c r="AV75" s="165" t="s">
        <v>96</v>
      </c>
      <c r="AW75" s="164" t="s">
        <v>440</v>
      </c>
      <c r="AX75" s="165" t="s">
        <v>65</v>
      </c>
      <c r="AY75" s="164" t="s">
        <v>376</v>
      </c>
      <c r="AZ75" s="164" t="s">
        <v>218</v>
      </c>
      <c r="BA75" s="164" t="s">
        <v>313</v>
      </c>
      <c r="BB75" s="164" t="s">
        <v>1006</v>
      </c>
      <c r="BC75" s="164" t="s">
        <v>536</v>
      </c>
      <c r="BD75" s="164" t="s">
        <v>944</v>
      </c>
      <c r="BE75" s="164" t="s">
        <v>599</v>
      </c>
      <c r="BF75" s="164" t="s">
        <v>881</v>
      </c>
      <c r="BG75" s="164" t="s">
        <v>662</v>
      </c>
      <c r="BH75" s="164" t="s">
        <v>819</v>
      </c>
      <c r="BI75" s="165" t="s">
        <v>1129</v>
      </c>
      <c r="BJ75" s="164" t="s">
        <v>494</v>
      </c>
      <c r="BK75" s="164" t="s">
        <v>24</v>
      </c>
      <c r="BL75" s="164" t="s">
        <v>432</v>
      </c>
      <c r="BM75" s="164" t="s">
        <v>88</v>
      </c>
      <c r="BN75" s="164" t="s">
        <v>368</v>
      </c>
      <c r="BO75" s="164" t="s">
        <v>149</v>
      </c>
      <c r="BP75" s="165" t="s">
        <v>305</v>
      </c>
      <c r="BQ75" s="166" t="s">
        <v>211</v>
      </c>
      <c r="BR75" s="45"/>
      <c r="BS75" s="42"/>
      <c r="BT75" s="50" t="s">
        <v>347</v>
      </c>
      <c r="BU75" s="51" t="s">
        <v>1014</v>
      </c>
      <c r="BV75" s="52">
        <f>K3+(66*K5)</f>
        <v>67</v>
      </c>
      <c r="BW75" s="42"/>
    </row>
    <row r="76" spans="1:75" x14ac:dyDescent="0.2">
      <c r="A76" s="1">
        <v>26</v>
      </c>
      <c r="B76" s="7">
        <f>BV124</f>
        <v>116</v>
      </c>
      <c r="C76" s="8">
        <f>BV491</f>
        <v>483</v>
      </c>
      <c r="D76" s="8">
        <f>BV985</f>
        <v>977</v>
      </c>
      <c r="E76" s="8">
        <f>BV586</f>
        <v>578</v>
      </c>
      <c r="F76" s="8">
        <f>BV886</f>
        <v>878</v>
      </c>
      <c r="G76" s="8">
        <f>BV773</f>
        <v>765</v>
      </c>
      <c r="H76" s="8">
        <f>BV215</f>
        <v>207</v>
      </c>
      <c r="I76" s="8">
        <f>BV360</f>
        <v>352</v>
      </c>
      <c r="J76" s="8">
        <f>BV466</f>
        <v>458</v>
      </c>
      <c r="K76" s="8">
        <f>BV97</f>
        <v>89</v>
      </c>
      <c r="L76" s="8">
        <f>BV627</f>
        <v>619</v>
      </c>
      <c r="M76" s="8">
        <f>BV1028</f>
        <v>1020</v>
      </c>
      <c r="N76" s="8">
        <f>BV736</f>
        <v>728</v>
      </c>
      <c r="O76" s="8">
        <f>BV847</f>
        <v>839</v>
      </c>
      <c r="P76" s="8">
        <f>BV381</f>
        <v>373</v>
      </c>
      <c r="Q76" s="8">
        <f>BV238</f>
        <v>230</v>
      </c>
      <c r="R76" s="8">
        <f>BV798</f>
        <v>790</v>
      </c>
      <c r="S76" s="8">
        <f>BV653</f>
        <v>645</v>
      </c>
      <c r="T76" s="8">
        <f>BV191</f>
        <v>183</v>
      </c>
      <c r="U76" s="8">
        <f>BV304</f>
        <v>296</v>
      </c>
      <c r="V76" s="8">
        <f>BV20</f>
        <v>12</v>
      </c>
      <c r="W76" s="8">
        <f>BV419</f>
        <v>411</v>
      </c>
      <c r="X76" s="8">
        <f>BV945</f>
        <v>937</v>
      </c>
      <c r="Y76" s="8">
        <f>BV578</f>
        <v>570</v>
      </c>
      <c r="Z76" s="8">
        <f>BV696</f>
        <v>688</v>
      </c>
      <c r="AA76" s="14">
        <f>BV839</f>
        <v>831</v>
      </c>
      <c r="AB76" s="97">
        <f>BV277</f>
        <v>269</v>
      </c>
      <c r="AC76" s="8">
        <f>BV166</f>
        <v>158</v>
      </c>
      <c r="AD76" s="8">
        <f>BV442</f>
        <v>434</v>
      </c>
      <c r="AE76" s="8">
        <f>BV41</f>
        <v>33</v>
      </c>
      <c r="AF76" s="8">
        <f>BV539</f>
        <v>531</v>
      </c>
      <c r="AG76" s="9">
        <f>BV908</f>
        <v>900</v>
      </c>
      <c r="AH76" s="5">
        <f t="shared" si="22"/>
        <v>16400</v>
      </c>
      <c r="AI76" s="5">
        <f t="shared" si="23"/>
        <v>11201200</v>
      </c>
      <c r="AJ76" s="2">
        <f t="shared" si="21"/>
        <v>8606720000</v>
      </c>
      <c r="AL76" s="163" t="s">
        <v>526</v>
      </c>
      <c r="AM76" s="164" t="s">
        <v>995</v>
      </c>
      <c r="AN76" s="165" t="s">
        <v>588</v>
      </c>
      <c r="AO76" s="164" t="s">
        <v>1</v>
      </c>
      <c r="AP76" s="165" t="s">
        <v>651</v>
      </c>
      <c r="AQ76" s="164" t="s">
        <v>871</v>
      </c>
      <c r="AR76" s="164" t="s">
        <v>714</v>
      </c>
      <c r="AS76" s="164" t="s">
        <v>808</v>
      </c>
      <c r="AT76" s="164" t="s">
        <v>35</v>
      </c>
      <c r="AU76" s="164" t="s">
        <v>505</v>
      </c>
      <c r="AV76" s="164" t="s">
        <v>99</v>
      </c>
      <c r="AW76" s="165" t="s">
        <v>443</v>
      </c>
      <c r="AX76" s="164" t="s">
        <v>159</v>
      </c>
      <c r="AY76" s="165" t="s">
        <v>1016</v>
      </c>
      <c r="AZ76" s="164" t="s">
        <v>221</v>
      </c>
      <c r="BA76" s="164" t="s">
        <v>316</v>
      </c>
      <c r="BB76" s="164" t="s">
        <v>1003</v>
      </c>
      <c r="BC76" s="164" t="s">
        <v>533</v>
      </c>
      <c r="BD76" s="164" t="s">
        <v>941</v>
      </c>
      <c r="BE76" s="164" t="s">
        <v>596</v>
      </c>
      <c r="BF76" s="164" t="s">
        <v>878</v>
      </c>
      <c r="BG76" s="164" t="s">
        <v>659</v>
      </c>
      <c r="BH76" s="165" t="s">
        <v>816</v>
      </c>
      <c r="BI76" s="164" t="s">
        <v>722</v>
      </c>
      <c r="BJ76" s="164" t="s">
        <v>481</v>
      </c>
      <c r="BK76" s="164" t="s">
        <v>12</v>
      </c>
      <c r="BL76" s="164" t="s">
        <v>419</v>
      </c>
      <c r="BM76" s="164" t="s">
        <v>75</v>
      </c>
      <c r="BN76" s="164" t="s">
        <v>356</v>
      </c>
      <c r="BO76" s="164" t="s">
        <v>137</v>
      </c>
      <c r="BP76" s="164" t="s">
        <v>292</v>
      </c>
      <c r="BQ76" s="168" t="s">
        <v>1111</v>
      </c>
      <c r="BR76" s="45"/>
      <c r="BS76" s="42"/>
      <c r="BT76" s="50" t="s">
        <v>415</v>
      </c>
      <c r="BU76" s="51" t="s">
        <v>1014</v>
      </c>
      <c r="BV76" s="52">
        <f>K3+(67*K5)</f>
        <v>68</v>
      </c>
      <c r="BW76" s="42"/>
    </row>
    <row r="77" spans="1:75" x14ac:dyDescent="0.2">
      <c r="A77" s="1">
        <v>27</v>
      </c>
      <c r="B77" s="7">
        <f>BV568</f>
        <v>560</v>
      </c>
      <c r="C77" s="8">
        <f>BV967</f>
        <v>959</v>
      </c>
      <c r="D77" s="8">
        <f>BV405</f>
        <v>397</v>
      </c>
      <c r="E77" s="8">
        <f>BV38</f>
        <v>30</v>
      </c>
      <c r="F77" s="8">
        <f>BV314</f>
        <v>306</v>
      </c>
      <c r="G77" s="8">
        <f>BV169</f>
        <v>161</v>
      </c>
      <c r="H77" s="8">
        <f>BV667</f>
        <v>659</v>
      </c>
      <c r="I77" s="8">
        <f>BV780</f>
        <v>772</v>
      </c>
      <c r="J77" s="8">
        <f>BV926</f>
        <v>918</v>
      </c>
      <c r="K77" s="8">
        <f>BV525</f>
        <v>517</v>
      </c>
      <c r="L77" s="8">
        <f>BV63</f>
        <v>55</v>
      </c>
      <c r="M77" s="8">
        <f>BV432</f>
        <v>424</v>
      </c>
      <c r="N77" s="8">
        <f>BV148</f>
        <v>140</v>
      </c>
      <c r="O77" s="8">
        <f>BV291</f>
        <v>283</v>
      </c>
      <c r="P77" s="8">
        <f>BV817</f>
        <v>809</v>
      </c>
      <c r="Q77" s="8">
        <f>BV706</f>
        <v>698</v>
      </c>
      <c r="R77" s="8">
        <f>BV338</f>
        <v>330</v>
      </c>
      <c r="S77" s="8">
        <f>BV225</f>
        <v>217</v>
      </c>
      <c r="T77" s="8">
        <f>BV755</f>
        <v>747</v>
      </c>
      <c r="U77" s="8">
        <f>BV900</f>
        <v>892</v>
      </c>
      <c r="V77" s="8">
        <f>BV608</f>
        <v>600</v>
      </c>
      <c r="W77" s="8">
        <f>BV975</f>
        <v>967</v>
      </c>
      <c r="X77" s="8">
        <f>BV509</f>
        <v>501</v>
      </c>
      <c r="Y77" s="8">
        <f>BV110</f>
        <v>102</v>
      </c>
      <c r="Z77" s="8">
        <f>BV252</f>
        <v>244</v>
      </c>
      <c r="AA77" s="97">
        <f>BV363</f>
        <v>355</v>
      </c>
      <c r="AB77" s="14">
        <f>BV857</f>
        <v>849</v>
      </c>
      <c r="AC77" s="8">
        <f>BV714</f>
        <v>706</v>
      </c>
      <c r="AD77" s="8">
        <f>BV1014</f>
        <v>1006</v>
      </c>
      <c r="AE77" s="8">
        <f>BV645</f>
        <v>637</v>
      </c>
      <c r="AF77" s="8">
        <f>BV87</f>
        <v>79</v>
      </c>
      <c r="AG77" s="9">
        <f>BV488</f>
        <v>480</v>
      </c>
      <c r="AH77" s="5">
        <f t="shared" si="22"/>
        <v>16400</v>
      </c>
      <c r="AI77" s="5">
        <f t="shared" si="23"/>
        <v>11201200</v>
      </c>
      <c r="AL77" s="163" t="s">
        <v>515</v>
      </c>
      <c r="AM77" s="165" t="s">
        <v>984</v>
      </c>
      <c r="AN77" s="164" t="s">
        <v>577</v>
      </c>
      <c r="AO77" s="164" t="s">
        <v>923</v>
      </c>
      <c r="AP77" s="164" t="s">
        <v>640</v>
      </c>
      <c r="AQ77" s="164" t="s">
        <v>861</v>
      </c>
      <c r="AR77" s="164" t="s">
        <v>704</v>
      </c>
      <c r="AS77" s="164" t="s">
        <v>797</v>
      </c>
      <c r="AT77" s="165" t="s">
        <v>1127</v>
      </c>
      <c r="AU77" s="164" t="s">
        <v>500</v>
      </c>
      <c r="AV77" s="164" t="s">
        <v>94</v>
      </c>
      <c r="AW77" s="164" t="s">
        <v>438</v>
      </c>
      <c r="AX77" s="164" t="s">
        <v>155</v>
      </c>
      <c r="AY77" s="164" t="s">
        <v>374</v>
      </c>
      <c r="AZ77" s="164" t="s">
        <v>216</v>
      </c>
      <c r="BA77" s="164" t="s">
        <v>311</v>
      </c>
      <c r="BB77" s="164" t="s">
        <v>1008</v>
      </c>
      <c r="BC77" s="164" t="s">
        <v>538</v>
      </c>
      <c r="BD77" s="164" t="s">
        <v>946</v>
      </c>
      <c r="BE77" s="165" t="s">
        <v>601</v>
      </c>
      <c r="BF77" s="164" t="s">
        <v>883</v>
      </c>
      <c r="BG77" s="165" t="s">
        <v>664</v>
      </c>
      <c r="BH77" s="164" t="s">
        <v>821</v>
      </c>
      <c r="BI77" s="164" t="s">
        <v>726</v>
      </c>
      <c r="BJ77" s="164" t="s">
        <v>492</v>
      </c>
      <c r="BK77" s="164" t="s">
        <v>22</v>
      </c>
      <c r="BL77" s="165" t="s">
        <v>430</v>
      </c>
      <c r="BM77" s="164" t="s">
        <v>86</v>
      </c>
      <c r="BN77" s="165" t="s">
        <v>366</v>
      </c>
      <c r="BO77" s="164" t="s">
        <v>147</v>
      </c>
      <c r="BP77" s="164" t="s">
        <v>303</v>
      </c>
      <c r="BQ77" s="166" t="s">
        <v>209</v>
      </c>
      <c r="BR77" s="45"/>
      <c r="BS77" s="42"/>
      <c r="BT77" s="50" t="s">
        <v>600</v>
      </c>
      <c r="BU77" s="51" t="s">
        <v>1014</v>
      </c>
      <c r="BV77" s="52">
        <f>K3+(68*K5)</f>
        <v>69</v>
      </c>
      <c r="BW77" s="42"/>
    </row>
    <row r="78" spans="1:75" x14ac:dyDescent="0.2">
      <c r="A78" s="1">
        <v>28</v>
      </c>
      <c r="B78" s="7">
        <f>BV915</f>
        <v>907</v>
      </c>
      <c r="C78" s="8">
        <f>BV548</f>
        <v>540</v>
      </c>
      <c r="D78" s="8">
        <f>BV50</f>
        <v>42</v>
      </c>
      <c r="E78" s="8">
        <f>BV449</f>
        <v>441</v>
      </c>
      <c r="F78" s="8">
        <f>BV157</f>
        <v>149</v>
      </c>
      <c r="G78" s="8">
        <f>BV270</f>
        <v>262</v>
      </c>
      <c r="H78" s="8">
        <f>BV832</f>
        <v>824</v>
      </c>
      <c r="I78" s="8">
        <f>BV687</f>
        <v>679</v>
      </c>
      <c r="J78" s="8">
        <f>BV569</f>
        <v>561</v>
      </c>
      <c r="K78" s="8">
        <f>BV938</f>
        <v>930</v>
      </c>
      <c r="L78" s="8">
        <f>BV412</f>
        <v>404</v>
      </c>
      <c r="M78" s="8">
        <f>BV11</f>
        <v>3</v>
      </c>
      <c r="N78" s="8">
        <f>BV311</f>
        <v>303</v>
      </c>
      <c r="O78" s="8">
        <f>BV200</f>
        <v>192</v>
      </c>
      <c r="P78" s="8">
        <f>BV662</f>
        <v>654</v>
      </c>
      <c r="Q78" s="8">
        <f>BV805</f>
        <v>797</v>
      </c>
      <c r="R78" s="8">
        <f>BV245</f>
        <v>237</v>
      </c>
      <c r="S78" s="8">
        <f>BV390</f>
        <v>382</v>
      </c>
      <c r="T78" s="8">
        <f>BV856</f>
        <v>848</v>
      </c>
      <c r="U78" s="8">
        <f>BV743</f>
        <v>735</v>
      </c>
      <c r="V78" s="8">
        <f>BV1019</f>
        <v>1011</v>
      </c>
      <c r="W78" s="8">
        <f>BV620</f>
        <v>612</v>
      </c>
      <c r="X78" s="8">
        <f>BV90</f>
        <v>82</v>
      </c>
      <c r="Y78" s="8">
        <f>BV457</f>
        <v>449</v>
      </c>
      <c r="Z78" s="97">
        <f>BV351</f>
        <v>343</v>
      </c>
      <c r="AA78" s="8">
        <f>BV208</f>
        <v>200</v>
      </c>
      <c r="AB78" s="8">
        <f>BV766</f>
        <v>758</v>
      </c>
      <c r="AC78" s="14">
        <f>BV877</f>
        <v>869</v>
      </c>
      <c r="AD78" s="8">
        <f>BV593</f>
        <v>585</v>
      </c>
      <c r="AE78" s="8">
        <f>BV994</f>
        <v>986</v>
      </c>
      <c r="AF78" s="8">
        <f>BV500</f>
        <v>492</v>
      </c>
      <c r="AG78" s="9">
        <f>BV131</f>
        <v>123</v>
      </c>
      <c r="AH78" s="5">
        <f t="shared" si="22"/>
        <v>16400</v>
      </c>
      <c r="AI78" s="5">
        <f t="shared" si="23"/>
        <v>11201200</v>
      </c>
      <c r="AL78" s="167" t="s">
        <v>1133</v>
      </c>
      <c r="AM78" s="164" t="s">
        <v>993</v>
      </c>
      <c r="AN78" s="164" t="s">
        <v>586</v>
      </c>
      <c r="AO78" s="164" t="s">
        <v>932</v>
      </c>
      <c r="AP78" s="164" t="s">
        <v>649</v>
      </c>
      <c r="AQ78" s="164" t="s">
        <v>869</v>
      </c>
      <c r="AR78" s="164" t="s">
        <v>712</v>
      </c>
      <c r="AS78" s="164" t="s">
        <v>806</v>
      </c>
      <c r="AT78" s="164" t="s">
        <v>37</v>
      </c>
      <c r="AU78" s="165" t="s">
        <v>507</v>
      </c>
      <c r="AV78" s="164" t="s">
        <v>101</v>
      </c>
      <c r="AW78" s="164" t="s">
        <v>445</v>
      </c>
      <c r="AX78" s="164" t="s">
        <v>161</v>
      </c>
      <c r="AY78" s="164" t="s">
        <v>381</v>
      </c>
      <c r="AZ78" s="164" t="s">
        <v>223</v>
      </c>
      <c r="BA78" s="164" t="s">
        <v>318</v>
      </c>
      <c r="BB78" s="164" t="s">
        <v>1001</v>
      </c>
      <c r="BC78" s="164" t="s">
        <v>532</v>
      </c>
      <c r="BD78" s="165" t="s">
        <v>939</v>
      </c>
      <c r="BE78" s="164" t="s">
        <v>594</v>
      </c>
      <c r="BF78" s="165" t="s">
        <v>876</v>
      </c>
      <c r="BG78" s="164" t="s">
        <v>657</v>
      </c>
      <c r="BH78" s="164" t="s">
        <v>814</v>
      </c>
      <c r="BI78" s="164" t="s">
        <v>720</v>
      </c>
      <c r="BJ78" s="164" t="s">
        <v>483</v>
      </c>
      <c r="BK78" s="164" t="s">
        <v>14</v>
      </c>
      <c r="BL78" s="164" t="s">
        <v>421</v>
      </c>
      <c r="BM78" s="165" t="s">
        <v>77</v>
      </c>
      <c r="BN78" s="164" t="s">
        <v>358</v>
      </c>
      <c r="BO78" s="165" t="s">
        <v>139</v>
      </c>
      <c r="BP78" s="164" t="s">
        <v>294</v>
      </c>
      <c r="BQ78" s="166" t="s">
        <v>200</v>
      </c>
      <c r="BR78" s="45"/>
      <c r="BS78" s="42"/>
      <c r="BT78" s="50" t="s">
        <v>668</v>
      </c>
      <c r="BU78" s="51" t="s">
        <v>1014</v>
      </c>
      <c r="BV78" s="52">
        <f>K3+(69*K5)</f>
        <v>70</v>
      </c>
      <c r="BW78" s="42"/>
    </row>
    <row r="79" spans="1:75" x14ac:dyDescent="0.2">
      <c r="A79" s="1">
        <v>29</v>
      </c>
      <c r="B79" s="7">
        <f>BV606</f>
        <v>598</v>
      </c>
      <c r="C79" s="8">
        <f>BV973</f>
        <v>965</v>
      </c>
      <c r="D79" s="8">
        <f>BV511</f>
        <v>503</v>
      </c>
      <c r="E79" s="8">
        <f>BV112</f>
        <v>104</v>
      </c>
      <c r="F79" s="8">
        <f>BV340</f>
        <v>332</v>
      </c>
      <c r="G79" s="8">
        <f>BV227</f>
        <v>219</v>
      </c>
      <c r="H79" s="8">
        <f>BV753</f>
        <v>745</v>
      </c>
      <c r="I79" s="8">
        <f>BV898</f>
        <v>890</v>
      </c>
      <c r="J79" s="8">
        <f>BV1016</f>
        <v>1008</v>
      </c>
      <c r="K79" s="8">
        <f>BV647</f>
        <v>639</v>
      </c>
      <c r="L79" s="8">
        <f>BV85</f>
        <v>77</v>
      </c>
      <c r="M79" s="8">
        <f>BV486</f>
        <v>478</v>
      </c>
      <c r="N79" s="8">
        <f>BV250</f>
        <v>242</v>
      </c>
      <c r="O79" s="8">
        <f>BV361</f>
        <v>353</v>
      </c>
      <c r="P79" s="8">
        <f>BV859</f>
        <v>851</v>
      </c>
      <c r="Q79" s="8">
        <f>BV716</f>
        <v>708</v>
      </c>
      <c r="R79" s="8">
        <f>BV316</f>
        <v>308</v>
      </c>
      <c r="S79" s="8">
        <f>BV171</f>
        <v>163</v>
      </c>
      <c r="T79" s="8">
        <f>BV665</f>
        <v>657</v>
      </c>
      <c r="U79" s="8">
        <f>BV778</f>
        <v>770</v>
      </c>
      <c r="V79" s="8">
        <f>BV566</f>
        <v>558</v>
      </c>
      <c r="W79" s="8">
        <f>BV965</f>
        <v>957</v>
      </c>
      <c r="X79" s="8">
        <f>BV407</f>
        <v>399</v>
      </c>
      <c r="Y79" s="8">
        <f>BV40</f>
        <v>32</v>
      </c>
      <c r="Z79" s="8">
        <f>BV146</f>
        <v>138</v>
      </c>
      <c r="AA79" s="8">
        <f>BV289</f>
        <v>281</v>
      </c>
      <c r="AB79" s="8">
        <f>BV819</f>
        <v>811</v>
      </c>
      <c r="AC79" s="8">
        <f>BV708</f>
        <v>700</v>
      </c>
      <c r="AD79" s="14">
        <f>BV928</f>
        <v>920</v>
      </c>
      <c r="AE79" s="8">
        <f>BV527</f>
        <v>519</v>
      </c>
      <c r="AF79" s="8">
        <f>BV61</f>
        <v>53</v>
      </c>
      <c r="AG79" s="99">
        <f>BV430</f>
        <v>422</v>
      </c>
      <c r="AH79" s="5">
        <f t="shared" si="22"/>
        <v>16400</v>
      </c>
      <c r="AI79" s="5">
        <f t="shared" si="23"/>
        <v>11201200</v>
      </c>
      <c r="AL79" s="163" t="s">
        <v>517</v>
      </c>
      <c r="AM79" s="165" t="s">
        <v>986</v>
      </c>
      <c r="AN79" s="164" t="s">
        <v>579</v>
      </c>
      <c r="AO79" s="164" t="s">
        <v>925</v>
      </c>
      <c r="AP79" s="164" t="s">
        <v>642</v>
      </c>
      <c r="AQ79" s="164" t="s">
        <v>863</v>
      </c>
      <c r="AR79" s="164" t="s">
        <v>706</v>
      </c>
      <c r="AS79" s="165" t="s">
        <v>799</v>
      </c>
      <c r="AT79" s="165" t="s">
        <v>28</v>
      </c>
      <c r="AU79" s="164" t="s">
        <v>498</v>
      </c>
      <c r="AV79" s="164" t="s">
        <v>92</v>
      </c>
      <c r="AW79" s="164" t="s">
        <v>19</v>
      </c>
      <c r="AX79" s="164" t="s">
        <v>153</v>
      </c>
      <c r="AY79" s="164" t="s">
        <v>372</v>
      </c>
      <c r="AZ79" s="165" t="s">
        <v>214</v>
      </c>
      <c r="BA79" s="164" t="s">
        <v>309</v>
      </c>
      <c r="BB79" s="164" t="s">
        <v>1010</v>
      </c>
      <c r="BC79" s="164" t="s">
        <v>539</v>
      </c>
      <c r="BD79" s="164" t="s">
        <v>948</v>
      </c>
      <c r="BE79" s="164" t="s">
        <v>603</v>
      </c>
      <c r="BF79" s="164" t="s">
        <v>885</v>
      </c>
      <c r="BG79" s="165" t="s">
        <v>666</v>
      </c>
      <c r="BH79" s="164" t="s">
        <v>823</v>
      </c>
      <c r="BI79" s="164" t="s">
        <v>728</v>
      </c>
      <c r="BJ79" s="164" t="s">
        <v>490</v>
      </c>
      <c r="BK79" s="164" t="s">
        <v>20</v>
      </c>
      <c r="BL79" s="164" t="s">
        <v>428</v>
      </c>
      <c r="BM79" s="164" t="s">
        <v>84</v>
      </c>
      <c r="BN79" s="165" t="s">
        <v>1128</v>
      </c>
      <c r="BO79" s="164" t="s">
        <v>145</v>
      </c>
      <c r="BP79" s="164" t="s">
        <v>301</v>
      </c>
      <c r="BQ79" s="166" t="s">
        <v>207</v>
      </c>
      <c r="BR79" s="45"/>
      <c r="BS79" s="42"/>
      <c r="BT79" s="50" t="s">
        <v>798</v>
      </c>
      <c r="BU79" s="51" t="s">
        <v>1014</v>
      </c>
      <c r="BV79" s="52">
        <f>K3+(70*K5)</f>
        <v>71</v>
      </c>
      <c r="BW79" s="42"/>
    </row>
    <row r="80" spans="1:75" x14ac:dyDescent="0.2">
      <c r="A80" s="1">
        <v>30</v>
      </c>
      <c r="B80" s="7">
        <f>BV1017</f>
        <v>1009</v>
      </c>
      <c r="C80" s="8">
        <f>BV618</f>
        <v>610</v>
      </c>
      <c r="D80" s="8">
        <f>BV92</f>
        <v>84</v>
      </c>
      <c r="E80" s="8">
        <f>BV459</f>
        <v>451</v>
      </c>
      <c r="F80" s="8">
        <f>BV247</f>
        <v>239</v>
      </c>
      <c r="G80" s="8">
        <f>BV392</f>
        <v>384</v>
      </c>
      <c r="H80" s="8">
        <f>BV854</f>
        <v>846</v>
      </c>
      <c r="I80" s="8">
        <f>BV741</f>
        <v>733</v>
      </c>
      <c r="J80" s="8">
        <f>BV595</f>
        <v>587</v>
      </c>
      <c r="K80" s="8">
        <f>BV996</f>
        <v>988</v>
      </c>
      <c r="L80" s="8">
        <f>BV498</f>
        <v>490</v>
      </c>
      <c r="M80" s="8">
        <f>BV129</f>
        <v>121</v>
      </c>
      <c r="N80" s="8">
        <f>BV349</f>
        <v>341</v>
      </c>
      <c r="O80" s="8">
        <f>BV206</f>
        <v>198</v>
      </c>
      <c r="P80" s="8">
        <f>BV768</f>
        <v>760</v>
      </c>
      <c r="Q80" s="8">
        <f>BV879</f>
        <v>871</v>
      </c>
      <c r="R80" s="8">
        <f>BV159</f>
        <v>151</v>
      </c>
      <c r="S80" s="8">
        <f>BV272</f>
        <v>264</v>
      </c>
      <c r="T80" s="8">
        <f>BV830</f>
        <v>822</v>
      </c>
      <c r="U80" s="8">
        <f>BV685</f>
        <v>677</v>
      </c>
      <c r="V80" s="8">
        <f>BV913</f>
        <v>905</v>
      </c>
      <c r="W80" s="8">
        <f>BV546</f>
        <v>538</v>
      </c>
      <c r="X80" s="8">
        <f>BV52</f>
        <v>44</v>
      </c>
      <c r="Y80" s="8">
        <f>BV451</f>
        <v>443</v>
      </c>
      <c r="Z80" s="8">
        <f>BV309</f>
        <v>301</v>
      </c>
      <c r="AA80" s="8">
        <f>BV198</f>
        <v>190</v>
      </c>
      <c r="AB80" s="8">
        <f>BV664</f>
        <v>656</v>
      </c>
      <c r="AC80" s="8">
        <f>BV807</f>
        <v>799</v>
      </c>
      <c r="AD80" s="8">
        <f>BV571</f>
        <v>563</v>
      </c>
      <c r="AE80" s="14">
        <f>BV940</f>
        <v>932</v>
      </c>
      <c r="AF80" s="97">
        <f>BV410</f>
        <v>402</v>
      </c>
      <c r="AG80" s="9">
        <f>BV9</f>
        <v>1</v>
      </c>
      <c r="AH80" s="5">
        <f t="shared" si="22"/>
        <v>16400</v>
      </c>
      <c r="AI80" s="5">
        <f t="shared" si="23"/>
        <v>11201200</v>
      </c>
      <c r="AL80" s="167" t="s">
        <v>522</v>
      </c>
      <c r="AM80" s="164" t="s">
        <v>991</v>
      </c>
      <c r="AN80" s="164" t="s">
        <v>584</v>
      </c>
      <c r="AO80" s="164" t="s">
        <v>930</v>
      </c>
      <c r="AP80" s="164" t="s">
        <v>647</v>
      </c>
      <c r="AQ80" s="164" t="s">
        <v>868</v>
      </c>
      <c r="AR80" s="165" t="s">
        <v>710</v>
      </c>
      <c r="AS80" s="164" t="s">
        <v>804</v>
      </c>
      <c r="AT80" s="164" t="s">
        <v>39</v>
      </c>
      <c r="AU80" s="165" t="s">
        <v>509</v>
      </c>
      <c r="AV80" s="164" t="s">
        <v>103</v>
      </c>
      <c r="AW80" s="164" t="s">
        <v>447</v>
      </c>
      <c r="AX80" s="164" t="s">
        <v>163</v>
      </c>
      <c r="AY80" s="164" t="s">
        <v>383</v>
      </c>
      <c r="AZ80" s="164" t="s">
        <v>225</v>
      </c>
      <c r="BA80" s="165" t="s">
        <v>320</v>
      </c>
      <c r="BB80" s="164" t="s">
        <v>999</v>
      </c>
      <c r="BC80" s="164" t="s">
        <v>530</v>
      </c>
      <c r="BD80" s="164" t="s">
        <v>937</v>
      </c>
      <c r="BE80" s="164" t="s">
        <v>592</v>
      </c>
      <c r="BF80" s="165" t="s">
        <v>1138</v>
      </c>
      <c r="BG80" s="164" t="s">
        <v>655</v>
      </c>
      <c r="BH80" s="164" t="s">
        <v>812</v>
      </c>
      <c r="BI80" s="164" t="s">
        <v>718</v>
      </c>
      <c r="BJ80" s="164" t="s">
        <v>485</v>
      </c>
      <c r="BK80" s="164" t="s">
        <v>15</v>
      </c>
      <c r="BL80" s="164" t="s">
        <v>423</v>
      </c>
      <c r="BM80" s="164" t="s">
        <v>79</v>
      </c>
      <c r="BN80" s="164" t="s">
        <v>360</v>
      </c>
      <c r="BO80" s="165" t="s">
        <v>141</v>
      </c>
      <c r="BP80" s="164" t="s">
        <v>296</v>
      </c>
      <c r="BQ80" s="166" t="s">
        <v>202</v>
      </c>
      <c r="BR80" s="45"/>
      <c r="BS80" s="42"/>
      <c r="BT80" s="50" t="s">
        <v>982</v>
      </c>
      <c r="BU80" s="51" t="s">
        <v>1014</v>
      </c>
      <c r="BV80" s="52">
        <f>K3+(71*K5)</f>
        <v>72</v>
      </c>
      <c r="BW80" s="42"/>
    </row>
    <row r="81" spans="1:75" x14ac:dyDescent="0.2">
      <c r="A81" s="1">
        <v>31</v>
      </c>
      <c r="B81" s="7">
        <f>BV437</f>
        <v>429</v>
      </c>
      <c r="C81" s="8">
        <f>BV70</f>
        <v>62</v>
      </c>
      <c r="D81" s="8">
        <f>BV536</f>
        <v>528</v>
      </c>
      <c r="E81" s="8">
        <f>BV935</f>
        <v>927</v>
      </c>
      <c r="F81" s="8">
        <f>BV699</f>
        <v>691</v>
      </c>
      <c r="G81" s="8">
        <f>BV812</f>
        <v>804</v>
      </c>
      <c r="H81" s="8">
        <f>BV282</f>
        <v>274</v>
      </c>
      <c r="I81" s="8">
        <f>BV137</f>
        <v>129</v>
      </c>
      <c r="J81" s="8">
        <f>BV31</f>
        <v>23</v>
      </c>
      <c r="K81" s="8">
        <f>BV400</f>
        <v>392</v>
      </c>
      <c r="L81" s="8">
        <f>BV958</f>
        <v>950</v>
      </c>
      <c r="M81" s="8">
        <f>BV557</f>
        <v>549</v>
      </c>
      <c r="N81" s="8">
        <f>BV785</f>
        <v>777</v>
      </c>
      <c r="O81" s="8">
        <f>BV674</f>
        <v>666</v>
      </c>
      <c r="P81" s="8">
        <f>BV180</f>
        <v>172</v>
      </c>
      <c r="Q81" s="8">
        <f>BV323</f>
        <v>315</v>
      </c>
      <c r="R81" s="8">
        <f>BV723</f>
        <v>715</v>
      </c>
      <c r="S81" s="8">
        <f>BV868</f>
        <v>860</v>
      </c>
      <c r="T81" s="8">
        <f>BV370</f>
        <v>362</v>
      </c>
      <c r="U81" s="8">
        <f>BV257</f>
        <v>249</v>
      </c>
      <c r="V81" s="8">
        <f>BV477</f>
        <v>469</v>
      </c>
      <c r="W81" s="8">
        <f>BV78</f>
        <v>70</v>
      </c>
      <c r="X81" s="8">
        <f>BV640</f>
        <v>632</v>
      </c>
      <c r="Y81" s="8">
        <f>BV1007</f>
        <v>999</v>
      </c>
      <c r="Z81" s="8">
        <f>BV889</f>
        <v>881</v>
      </c>
      <c r="AA81" s="8">
        <f>BV746</f>
        <v>738</v>
      </c>
      <c r="AB81" s="8">
        <f>BV220</f>
        <v>212</v>
      </c>
      <c r="AC81" s="8">
        <f>BV331</f>
        <v>323</v>
      </c>
      <c r="AD81" s="8">
        <f>BV119</f>
        <v>111</v>
      </c>
      <c r="AE81" s="97">
        <f>BV520</f>
        <v>512</v>
      </c>
      <c r="AF81" s="14">
        <f>BV982</f>
        <v>974</v>
      </c>
      <c r="AG81" s="9">
        <f>BV613</f>
        <v>605</v>
      </c>
      <c r="AH81" s="5">
        <f t="shared" si="22"/>
        <v>16400</v>
      </c>
      <c r="AI81" s="5">
        <f t="shared" si="23"/>
        <v>11201200</v>
      </c>
      <c r="AJ81" s="2">
        <f t="shared" si="21"/>
        <v>8606720000</v>
      </c>
      <c r="AL81" s="163" t="s">
        <v>519</v>
      </c>
      <c r="AM81" s="164" t="s">
        <v>988</v>
      </c>
      <c r="AN81" s="164" t="s">
        <v>581</v>
      </c>
      <c r="AO81" s="165" t="s">
        <v>1134</v>
      </c>
      <c r="AP81" s="164" t="s">
        <v>644</v>
      </c>
      <c r="AQ81" s="164" t="s">
        <v>865</v>
      </c>
      <c r="AR81" s="164" t="s">
        <v>708</v>
      </c>
      <c r="AS81" s="164" t="s">
        <v>801</v>
      </c>
      <c r="AT81" s="164" t="s">
        <v>26</v>
      </c>
      <c r="AU81" s="164" t="s">
        <v>496</v>
      </c>
      <c r="AV81" s="165" t="s">
        <v>90</v>
      </c>
      <c r="AW81" s="164" t="s">
        <v>434</v>
      </c>
      <c r="AX81" s="164" t="s">
        <v>151</v>
      </c>
      <c r="AY81" s="164" t="s">
        <v>370</v>
      </c>
      <c r="AZ81" s="164" t="s">
        <v>213</v>
      </c>
      <c r="BA81" s="164" t="s">
        <v>307</v>
      </c>
      <c r="BB81" s="164" t="s">
        <v>1012</v>
      </c>
      <c r="BC81" s="165" t="s">
        <v>541</v>
      </c>
      <c r="BD81" s="164" t="s">
        <v>950</v>
      </c>
      <c r="BE81" s="164" t="s">
        <v>605</v>
      </c>
      <c r="BF81" s="164" t="s">
        <v>887</v>
      </c>
      <c r="BG81" s="164" t="s">
        <v>668</v>
      </c>
      <c r="BH81" s="164" t="s">
        <v>825</v>
      </c>
      <c r="BI81" s="165" t="s">
        <v>730</v>
      </c>
      <c r="BJ81" s="165" t="s">
        <v>488</v>
      </c>
      <c r="BK81" s="164" t="s">
        <v>18</v>
      </c>
      <c r="BL81" s="164" t="s">
        <v>426</v>
      </c>
      <c r="BM81" s="164" t="s">
        <v>82</v>
      </c>
      <c r="BN81" s="164" t="s">
        <v>363</v>
      </c>
      <c r="BO81" s="164" t="s">
        <v>143</v>
      </c>
      <c r="BP81" s="165" t="s">
        <v>299</v>
      </c>
      <c r="BQ81" s="166" t="s">
        <v>205</v>
      </c>
      <c r="BR81" s="45"/>
      <c r="BS81" s="42"/>
      <c r="BT81" s="50" t="s">
        <v>556</v>
      </c>
      <c r="BU81" s="51" t="s">
        <v>1014</v>
      </c>
      <c r="BV81" s="52">
        <f>K3+(72*K5)</f>
        <v>73</v>
      </c>
      <c r="BW81" s="42"/>
    </row>
    <row r="82" spans="1:75" ht="13.5" thickBot="1" x14ac:dyDescent="0.25">
      <c r="A82" s="1">
        <v>32</v>
      </c>
      <c r="B82" s="81">
        <f>BV18</f>
        <v>10</v>
      </c>
      <c r="C82" s="10">
        <f>BV417</f>
        <v>409</v>
      </c>
      <c r="D82" s="10">
        <f>BV947</f>
        <v>939</v>
      </c>
      <c r="E82" s="10">
        <f>BV580</f>
        <v>572</v>
      </c>
      <c r="F82" s="10">
        <f>BV800</f>
        <v>792</v>
      </c>
      <c r="G82" s="10">
        <f>BV655</f>
        <v>647</v>
      </c>
      <c r="H82" s="10">
        <f>BV189</f>
        <v>181</v>
      </c>
      <c r="I82" s="10">
        <f>BV302</f>
        <v>294</v>
      </c>
      <c r="J82" s="10">
        <f>BV444</f>
        <v>436</v>
      </c>
      <c r="K82" s="10">
        <f>BV43</f>
        <v>35</v>
      </c>
      <c r="L82" s="10">
        <f>BV537</f>
        <v>529</v>
      </c>
      <c r="M82" s="10">
        <f>BV906</f>
        <v>898</v>
      </c>
      <c r="N82" s="10">
        <f>BV694</f>
        <v>686</v>
      </c>
      <c r="O82" s="10">
        <f>BV837</f>
        <v>829</v>
      </c>
      <c r="P82" s="10">
        <f>BV279</f>
        <v>271</v>
      </c>
      <c r="Q82" s="10">
        <f>BV168</f>
        <v>160</v>
      </c>
      <c r="R82" s="10">
        <f>BV888</f>
        <v>880</v>
      </c>
      <c r="S82" s="10">
        <f>BV775</f>
        <v>767</v>
      </c>
      <c r="T82" s="10">
        <f>BV213</f>
        <v>205</v>
      </c>
      <c r="U82" s="10">
        <f>BV358</f>
        <v>350</v>
      </c>
      <c r="V82" s="10">
        <f>BV122</f>
        <v>114</v>
      </c>
      <c r="W82" s="10">
        <f>BV489</f>
        <v>481</v>
      </c>
      <c r="X82" s="10">
        <f>BV987</f>
        <v>979</v>
      </c>
      <c r="Y82" s="10">
        <f>BV588</f>
        <v>580</v>
      </c>
      <c r="Z82" s="10">
        <f>BV734</f>
        <v>726</v>
      </c>
      <c r="AA82" s="10">
        <f>BV845</f>
        <v>837</v>
      </c>
      <c r="AB82" s="10">
        <f>BV383</f>
        <v>375</v>
      </c>
      <c r="AC82" s="10">
        <f>BV240</f>
        <v>232</v>
      </c>
      <c r="AD82" s="100">
        <f>BV468</f>
        <v>460</v>
      </c>
      <c r="AE82" s="10">
        <f>BV99</f>
        <v>91</v>
      </c>
      <c r="AF82" s="10">
        <f>BV625</f>
        <v>617</v>
      </c>
      <c r="AG82" s="90">
        <f>BV1026</f>
        <v>1018</v>
      </c>
      <c r="AH82" s="5">
        <f t="shared" si="22"/>
        <v>16400</v>
      </c>
      <c r="AI82" s="5">
        <f t="shared" si="23"/>
        <v>11201200</v>
      </c>
      <c r="AJ82" s="2">
        <f t="shared" si="21"/>
        <v>8606720000</v>
      </c>
      <c r="AL82" s="169" t="s">
        <v>520</v>
      </c>
      <c r="AM82" s="170" t="s">
        <v>989</v>
      </c>
      <c r="AN82" s="171" t="s">
        <v>582</v>
      </c>
      <c r="AO82" s="170" t="s">
        <v>928</v>
      </c>
      <c r="AP82" s="170" t="s">
        <v>645</v>
      </c>
      <c r="AQ82" s="170" t="s">
        <v>866</v>
      </c>
      <c r="AR82" s="170" t="s">
        <v>709</v>
      </c>
      <c r="AS82" s="170" t="s">
        <v>802</v>
      </c>
      <c r="AT82" s="170" t="s">
        <v>41</v>
      </c>
      <c r="AU82" s="170" t="s">
        <v>511</v>
      </c>
      <c r="AV82" s="170" t="s">
        <v>105</v>
      </c>
      <c r="AW82" s="171" t="s">
        <v>1112</v>
      </c>
      <c r="AX82" s="170" t="s">
        <v>165</v>
      </c>
      <c r="AY82" s="170" t="s">
        <v>385</v>
      </c>
      <c r="AZ82" s="170" t="s">
        <v>227</v>
      </c>
      <c r="BA82" s="170" t="s">
        <v>322</v>
      </c>
      <c r="BB82" s="171" t="s">
        <v>997</v>
      </c>
      <c r="BC82" s="170" t="s">
        <v>528</v>
      </c>
      <c r="BD82" s="170" t="s">
        <v>935</v>
      </c>
      <c r="BE82" s="170" t="s">
        <v>590</v>
      </c>
      <c r="BF82" s="170" t="s">
        <v>873</v>
      </c>
      <c r="BG82" s="170" t="s">
        <v>653</v>
      </c>
      <c r="BH82" s="171" t="s">
        <v>810</v>
      </c>
      <c r="BI82" s="170" t="s">
        <v>716</v>
      </c>
      <c r="BJ82" s="170" t="s">
        <v>487</v>
      </c>
      <c r="BK82" s="171" t="s">
        <v>17</v>
      </c>
      <c r="BL82" s="170" t="s">
        <v>425</v>
      </c>
      <c r="BM82" s="170" t="s">
        <v>81</v>
      </c>
      <c r="BN82" s="170" t="s">
        <v>362</v>
      </c>
      <c r="BO82" s="170" t="s">
        <v>142</v>
      </c>
      <c r="BP82" s="170" t="s">
        <v>298</v>
      </c>
      <c r="BQ82" s="172" t="s">
        <v>204</v>
      </c>
      <c r="BR82" s="45"/>
      <c r="BS82" s="42"/>
      <c r="BT82" s="50" t="s">
        <v>742</v>
      </c>
      <c r="BU82" s="51" t="s">
        <v>1014</v>
      </c>
      <c r="BV82" s="52">
        <f>K3+(73*K5)</f>
        <v>74</v>
      </c>
      <c r="BW82" s="42"/>
    </row>
    <row r="83" spans="1:75" x14ac:dyDescent="0.2">
      <c r="A83" s="3" t="s">
        <v>0</v>
      </c>
      <c r="B83" s="5">
        <f>SUM(B51:B82)</f>
        <v>16400</v>
      </c>
      <c r="C83" s="5">
        <f t="shared" ref="C83:AG83" si="24">SUM(C51:C82)</f>
        <v>16400</v>
      </c>
      <c r="D83" s="5">
        <f t="shared" si="24"/>
        <v>16400</v>
      </c>
      <c r="E83" s="5">
        <f t="shared" si="24"/>
        <v>16400</v>
      </c>
      <c r="F83" s="5">
        <f t="shared" si="24"/>
        <v>16400</v>
      </c>
      <c r="G83" s="5">
        <f t="shared" si="24"/>
        <v>16400</v>
      </c>
      <c r="H83" s="5">
        <f t="shared" si="24"/>
        <v>16400</v>
      </c>
      <c r="I83" s="5">
        <f t="shared" si="24"/>
        <v>16400</v>
      </c>
      <c r="J83" s="5">
        <f t="shared" si="24"/>
        <v>16400</v>
      </c>
      <c r="K83" s="5">
        <f t="shared" si="24"/>
        <v>16400</v>
      </c>
      <c r="L83" s="5">
        <f t="shared" si="24"/>
        <v>16400</v>
      </c>
      <c r="M83" s="5">
        <f t="shared" si="24"/>
        <v>16400</v>
      </c>
      <c r="N83" s="5">
        <f t="shared" si="24"/>
        <v>16400</v>
      </c>
      <c r="O83" s="5">
        <f t="shared" si="24"/>
        <v>16400</v>
      </c>
      <c r="P83" s="5">
        <f t="shared" si="24"/>
        <v>16400</v>
      </c>
      <c r="Q83" s="5">
        <f t="shared" si="24"/>
        <v>16400</v>
      </c>
      <c r="R83" s="5">
        <f t="shared" si="24"/>
        <v>16400</v>
      </c>
      <c r="S83" s="5">
        <f t="shared" si="24"/>
        <v>16400</v>
      </c>
      <c r="T83" s="5">
        <f t="shared" si="24"/>
        <v>16400</v>
      </c>
      <c r="U83" s="5">
        <f t="shared" si="24"/>
        <v>16400</v>
      </c>
      <c r="V83" s="5">
        <f t="shared" si="24"/>
        <v>16400</v>
      </c>
      <c r="W83" s="5">
        <f t="shared" si="24"/>
        <v>16400</v>
      </c>
      <c r="X83" s="5">
        <f t="shared" si="24"/>
        <v>16400</v>
      </c>
      <c r="Y83" s="5">
        <f t="shared" si="24"/>
        <v>16400</v>
      </c>
      <c r="Z83" s="5">
        <f t="shared" si="24"/>
        <v>16400</v>
      </c>
      <c r="AA83" s="5">
        <f t="shared" si="24"/>
        <v>16400</v>
      </c>
      <c r="AB83" s="5">
        <f t="shared" si="24"/>
        <v>16400</v>
      </c>
      <c r="AC83" s="5">
        <f t="shared" si="24"/>
        <v>16400</v>
      </c>
      <c r="AD83" s="5">
        <f t="shared" si="24"/>
        <v>16400</v>
      </c>
      <c r="AE83" s="5">
        <f t="shared" si="24"/>
        <v>16400</v>
      </c>
      <c r="AF83" s="5">
        <f t="shared" si="24"/>
        <v>16400</v>
      </c>
      <c r="AG83" s="5">
        <f t="shared" si="24"/>
        <v>16400</v>
      </c>
      <c r="AH83" s="5"/>
      <c r="AI83" s="5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136"/>
      <c r="BI83" s="136"/>
      <c r="BJ83" s="136"/>
      <c r="BK83" s="136"/>
      <c r="BL83" s="136"/>
      <c r="BM83" s="136"/>
      <c r="BN83" s="136"/>
      <c r="BO83" s="136"/>
      <c r="BP83" s="136"/>
      <c r="BQ83" s="136"/>
      <c r="BR83" s="45"/>
      <c r="BS83" s="42"/>
      <c r="BT83" s="50" t="s">
        <v>842</v>
      </c>
      <c r="BU83" s="51" t="s">
        <v>1014</v>
      </c>
      <c r="BV83" s="52">
        <f>K3+(74*K5)</f>
        <v>75</v>
      </c>
      <c r="BW83" s="42"/>
    </row>
    <row r="84" spans="1:75" x14ac:dyDescent="0.2">
      <c r="A84" s="3" t="s">
        <v>1</v>
      </c>
      <c r="B84" s="5">
        <f>SUMSQ(B51:B82)</f>
        <v>11201200</v>
      </c>
      <c r="C84" s="5">
        <f t="shared" ref="C84:AG84" si="25">SUMSQ(C51:C82)</f>
        <v>11201200</v>
      </c>
      <c r="D84" s="5">
        <f t="shared" si="25"/>
        <v>11201200</v>
      </c>
      <c r="E84" s="5">
        <f t="shared" si="25"/>
        <v>11201200</v>
      </c>
      <c r="F84" s="5">
        <f t="shared" si="25"/>
        <v>11201200</v>
      </c>
      <c r="G84" s="5">
        <f t="shared" si="25"/>
        <v>11201200</v>
      </c>
      <c r="H84" s="5">
        <f t="shared" si="25"/>
        <v>11201200</v>
      </c>
      <c r="I84" s="5">
        <f t="shared" si="25"/>
        <v>11201200</v>
      </c>
      <c r="J84" s="5">
        <f t="shared" si="25"/>
        <v>11201200</v>
      </c>
      <c r="K84" s="5">
        <f t="shared" si="25"/>
        <v>11201200</v>
      </c>
      <c r="L84" s="5">
        <f t="shared" si="25"/>
        <v>11201200</v>
      </c>
      <c r="M84" s="5">
        <f t="shared" si="25"/>
        <v>11201200</v>
      </c>
      <c r="N84" s="5">
        <f t="shared" si="25"/>
        <v>11201200</v>
      </c>
      <c r="O84" s="5">
        <f t="shared" si="25"/>
        <v>11201200</v>
      </c>
      <c r="P84" s="5">
        <f t="shared" si="25"/>
        <v>11201200</v>
      </c>
      <c r="Q84" s="5">
        <f t="shared" si="25"/>
        <v>11201200</v>
      </c>
      <c r="R84" s="5">
        <f t="shared" si="25"/>
        <v>11201200</v>
      </c>
      <c r="S84" s="5">
        <f t="shared" si="25"/>
        <v>11201200</v>
      </c>
      <c r="T84" s="5">
        <f t="shared" si="25"/>
        <v>11201200</v>
      </c>
      <c r="U84" s="5">
        <f t="shared" si="25"/>
        <v>11201200</v>
      </c>
      <c r="V84" s="5">
        <f t="shared" si="25"/>
        <v>11201200</v>
      </c>
      <c r="W84" s="5">
        <f t="shared" si="25"/>
        <v>11201200</v>
      </c>
      <c r="X84" s="5">
        <f t="shared" si="25"/>
        <v>11201200</v>
      </c>
      <c r="Y84" s="5">
        <f t="shared" si="25"/>
        <v>11201200</v>
      </c>
      <c r="Z84" s="5">
        <f t="shared" si="25"/>
        <v>11201200</v>
      </c>
      <c r="AA84" s="5">
        <f t="shared" si="25"/>
        <v>11201200</v>
      </c>
      <c r="AB84" s="5">
        <f t="shared" si="25"/>
        <v>11201200</v>
      </c>
      <c r="AC84" s="5">
        <f t="shared" si="25"/>
        <v>11201200</v>
      </c>
      <c r="AD84" s="5">
        <f t="shared" si="25"/>
        <v>11201200</v>
      </c>
      <c r="AE84" s="5">
        <f t="shared" si="25"/>
        <v>11201200</v>
      </c>
      <c r="AF84" s="5">
        <f t="shared" si="25"/>
        <v>11201200</v>
      </c>
      <c r="AG84" s="5">
        <f t="shared" si="25"/>
        <v>11201200</v>
      </c>
      <c r="AH84" s="5"/>
      <c r="AI84" s="5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  <c r="BE84" s="136"/>
      <c r="BF84" s="136"/>
      <c r="BG84" s="136"/>
      <c r="BH84" s="136"/>
      <c r="BI84" s="136"/>
      <c r="BJ84" s="136"/>
      <c r="BK84" s="136"/>
      <c r="BL84" s="136"/>
      <c r="BM84" s="136"/>
      <c r="BN84" s="136"/>
      <c r="BO84" s="136"/>
      <c r="BP84" s="136"/>
      <c r="BQ84" s="136"/>
      <c r="BS84" s="42"/>
      <c r="BT84" s="50" t="s">
        <v>909</v>
      </c>
      <c r="BU84" s="51" t="s">
        <v>1014</v>
      </c>
      <c r="BV84" s="52">
        <f>K3+(75*K5)</f>
        <v>76</v>
      </c>
      <c r="BW84" s="42"/>
    </row>
    <row r="85" spans="1:75" x14ac:dyDescent="0.2">
      <c r="A85" s="3"/>
      <c r="AH85" s="5"/>
      <c r="AI85" s="5"/>
      <c r="AK85" s="79" t="s">
        <v>1148</v>
      </c>
      <c r="AL85" s="137" t="s">
        <v>956</v>
      </c>
      <c r="AM85" s="137" t="s">
        <v>550</v>
      </c>
      <c r="AN85" s="137" t="s">
        <v>893</v>
      </c>
      <c r="AO85" s="137" t="s">
        <v>615</v>
      </c>
      <c r="AP85" s="137" t="s">
        <v>829</v>
      </c>
      <c r="AQ85" s="137" t="s">
        <v>681</v>
      </c>
      <c r="AR85" s="137" t="s">
        <v>764</v>
      </c>
      <c r="AS85" s="137" t="s">
        <v>745</v>
      </c>
      <c r="AT85" s="137" t="s">
        <v>786</v>
      </c>
      <c r="AU85" s="137" t="s">
        <v>754</v>
      </c>
      <c r="AV85" s="137" t="s">
        <v>852</v>
      </c>
      <c r="AW85" s="137" t="s">
        <v>690</v>
      </c>
      <c r="AX85" s="137" t="s">
        <v>916</v>
      </c>
      <c r="AY85" s="137" t="s">
        <v>624</v>
      </c>
      <c r="AZ85" s="137" t="s">
        <v>979</v>
      </c>
      <c r="BA85" s="137" t="s">
        <v>559</v>
      </c>
      <c r="BB85" s="137" t="s">
        <v>308</v>
      </c>
      <c r="BC85" s="137" t="s">
        <v>226</v>
      </c>
      <c r="BD85" s="137" t="s">
        <v>373</v>
      </c>
      <c r="BE85" s="137" t="s">
        <v>162</v>
      </c>
      <c r="BF85" s="137" t="s">
        <v>439</v>
      </c>
      <c r="BG85" s="137" t="s">
        <v>100</v>
      </c>
      <c r="BH85" s="137" t="s">
        <v>503</v>
      </c>
      <c r="BI85" s="137" t="s">
        <v>34</v>
      </c>
      <c r="BJ85" s="137" t="s">
        <v>494</v>
      </c>
      <c r="BK85" s="137" t="s">
        <v>12</v>
      </c>
      <c r="BL85" s="128" t="s">
        <v>430</v>
      </c>
      <c r="BM85" s="138" t="s">
        <v>77</v>
      </c>
      <c r="BN85" s="121" t="s">
        <v>1128</v>
      </c>
      <c r="BO85" s="121" t="s">
        <v>141</v>
      </c>
      <c r="BP85" s="121" t="s">
        <v>299</v>
      </c>
      <c r="BQ85" s="121" t="s">
        <v>204</v>
      </c>
      <c r="BS85" s="42"/>
      <c r="BT85" s="50" t="s">
        <v>92</v>
      </c>
      <c r="BU85" s="51" t="s">
        <v>1014</v>
      </c>
      <c r="BV85" s="52">
        <f>K3+(76*K5)</f>
        <v>77</v>
      </c>
      <c r="BW85" s="42"/>
    </row>
    <row r="86" spans="1:75" x14ac:dyDescent="0.2">
      <c r="A86" s="3" t="s">
        <v>3</v>
      </c>
      <c r="B86" s="2">
        <f>B51</f>
        <v>7</v>
      </c>
      <c r="C86" s="2">
        <f>C52</f>
        <v>51</v>
      </c>
      <c r="D86" s="2">
        <f>D53</f>
        <v>93</v>
      </c>
      <c r="E86" s="2">
        <f>E54</f>
        <v>105</v>
      </c>
      <c r="F86" s="2">
        <f>F55</f>
        <v>156</v>
      </c>
      <c r="G86" s="2">
        <f>G56</f>
        <v>176</v>
      </c>
      <c r="H86" s="2">
        <f>H57</f>
        <v>194</v>
      </c>
      <c r="I86" s="2">
        <f>I58</f>
        <v>246</v>
      </c>
      <c r="J86" s="2">
        <f>J59</f>
        <v>266</v>
      </c>
      <c r="K86" s="2">
        <f>K60</f>
        <v>318</v>
      </c>
      <c r="L86" s="2">
        <f>L61</f>
        <v>340</v>
      </c>
      <c r="M86" s="2">
        <f>M62</f>
        <v>360</v>
      </c>
      <c r="N86" s="2">
        <f>N63</f>
        <v>405</v>
      </c>
      <c r="O86" s="2">
        <f>O64</f>
        <v>417</v>
      </c>
      <c r="P86" s="2">
        <f>P65</f>
        <v>463</v>
      </c>
      <c r="Q86" s="2">
        <f>Q66</f>
        <v>507</v>
      </c>
      <c r="R86" s="2">
        <f>R67</f>
        <v>518</v>
      </c>
      <c r="S86" s="2">
        <f>S68</f>
        <v>562</v>
      </c>
      <c r="T86" s="2">
        <f>T69</f>
        <v>608</v>
      </c>
      <c r="U86" s="2">
        <f>U70</f>
        <v>620</v>
      </c>
      <c r="V86" s="2">
        <f>V71</f>
        <v>665</v>
      </c>
      <c r="W86" s="2">
        <f>W72</f>
        <v>685</v>
      </c>
      <c r="X86" s="2">
        <f>X73</f>
        <v>707</v>
      </c>
      <c r="Y86" s="2">
        <f>Y74</f>
        <v>759</v>
      </c>
      <c r="Z86" s="2">
        <f>Z75</f>
        <v>779</v>
      </c>
      <c r="AA86" s="2">
        <f>AA76</f>
        <v>831</v>
      </c>
      <c r="AB86" s="2">
        <f>AB77</f>
        <v>849</v>
      </c>
      <c r="AC86" s="2">
        <f>AC78</f>
        <v>869</v>
      </c>
      <c r="AD86" s="2">
        <f>AD79</f>
        <v>920</v>
      </c>
      <c r="AE86" s="2">
        <f>AE80</f>
        <v>932</v>
      </c>
      <c r="AF86" s="2">
        <f>AF81</f>
        <v>974</v>
      </c>
      <c r="AG86" s="2">
        <f>AG82</f>
        <v>1018</v>
      </c>
      <c r="AH86" s="5">
        <f t="shared" ref="AH86:AH89" si="26">SUM(B86:AG86)</f>
        <v>16400</v>
      </c>
      <c r="AI86" s="5">
        <f t="shared" ref="AI86:AI89" si="27">SUMSQ(B86:AG86)</f>
        <v>11201200</v>
      </c>
      <c r="AJ86" s="2">
        <f t="shared" ref="AJ86:AJ89" si="28">B86^3+C86^3+D86^3+E86^3+F86^3+G86^3+H86^3+I86^3+J86^3+K86^3+L86^3+M86^3+N86^3+O86^3+P86^3+Q86^3+R86^3+S86^3+T86^3+U86^3+V86^3+W86^3+X86^3+Y86^3+Z86^3+AA86^3+AB86^3+AC86^3+AD86^3+AE86^3+AF86^3+AG86^3</f>
        <v>8606720000</v>
      </c>
      <c r="AK86" s="79" t="s">
        <v>1149</v>
      </c>
      <c r="AL86" s="137" t="s">
        <v>520</v>
      </c>
      <c r="AM86" s="137" t="s">
        <v>988</v>
      </c>
      <c r="AN86" s="137" t="s">
        <v>584</v>
      </c>
      <c r="AO86" s="137" t="s">
        <v>925</v>
      </c>
      <c r="AP86" s="137" t="s">
        <v>649</v>
      </c>
      <c r="AQ86" s="137" t="s">
        <v>861</v>
      </c>
      <c r="AR86" s="137" t="s">
        <v>714</v>
      </c>
      <c r="AS86" s="137" t="s">
        <v>795</v>
      </c>
      <c r="AT86" s="137" t="s">
        <v>723</v>
      </c>
      <c r="AU86" s="137" t="s">
        <v>818</v>
      </c>
      <c r="AV86" s="137" t="s">
        <v>658</v>
      </c>
      <c r="AW86" s="137" t="s">
        <v>882</v>
      </c>
      <c r="AX86" s="137" t="s">
        <v>593</v>
      </c>
      <c r="AY86" s="137" t="s">
        <v>947</v>
      </c>
      <c r="AZ86" s="137" t="s">
        <v>529</v>
      </c>
      <c r="BA86" s="137" t="s">
        <v>1011</v>
      </c>
      <c r="BB86" s="137" t="s">
        <v>258</v>
      </c>
      <c r="BC86" s="137" t="s">
        <v>277</v>
      </c>
      <c r="BD86" s="137" t="s">
        <v>193</v>
      </c>
      <c r="BE86" s="137" t="s">
        <v>342</v>
      </c>
      <c r="BF86" s="137" t="s">
        <v>130</v>
      </c>
      <c r="BG86" s="137" t="s">
        <v>407</v>
      </c>
      <c r="BH86" s="137" t="s">
        <v>66</v>
      </c>
      <c r="BI86" s="137" t="s">
        <v>473</v>
      </c>
      <c r="BJ86" s="137" t="s">
        <v>43</v>
      </c>
      <c r="BK86" s="137" t="s">
        <v>464</v>
      </c>
      <c r="BL86" s="128" t="s">
        <v>108</v>
      </c>
      <c r="BM86" s="138" t="s">
        <v>398</v>
      </c>
      <c r="BN86" s="121" t="s">
        <v>1140</v>
      </c>
      <c r="BO86" s="121" t="s">
        <v>333</v>
      </c>
      <c r="BP86" s="121" t="s">
        <v>235</v>
      </c>
      <c r="BQ86" s="121" t="s">
        <v>268</v>
      </c>
      <c r="BS86" s="42"/>
      <c r="BT86" s="50" t="s">
        <v>157</v>
      </c>
      <c r="BU86" s="51" t="s">
        <v>1014</v>
      </c>
      <c r="BV86" s="52">
        <f>K3+(77*K5)</f>
        <v>78</v>
      </c>
      <c r="BW86" s="42"/>
    </row>
    <row r="87" spans="1:75" x14ac:dyDescent="0.2">
      <c r="A87" s="3" t="s">
        <v>4</v>
      </c>
      <c r="B87" s="2">
        <f>B82</f>
        <v>10</v>
      </c>
      <c r="C87" s="2">
        <f>C81</f>
        <v>62</v>
      </c>
      <c r="D87" s="2">
        <f>D80</f>
        <v>84</v>
      </c>
      <c r="E87" s="2">
        <f>E79</f>
        <v>104</v>
      </c>
      <c r="F87" s="2">
        <f>F78</f>
        <v>149</v>
      </c>
      <c r="G87" s="2">
        <f>G77</f>
        <v>161</v>
      </c>
      <c r="H87" s="2">
        <f>H76</f>
        <v>207</v>
      </c>
      <c r="I87" s="2">
        <f>I75</f>
        <v>251</v>
      </c>
      <c r="J87" s="2">
        <f>J74</f>
        <v>263</v>
      </c>
      <c r="K87" s="2">
        <f>K73</f>
        <v>307</v>
      </c>
      <c r="L87" s="2">
        <f>L72</f>
        <v>349</v>
      </c>
      <c r="M87" s="2">
        <f>M71</f>
        <v>361</v>
      </c>
      <c r="N87" s="2">
        <f>N70</f>
        <v>412</v>
      </c>
      <c r="O87" s="2">
        <f>O69</f>
        <v>432</v>
      </c>
      <c r="P87" s="2">
        <f>P68</f>
        <v>450</v>
      </c>
      <c r="Q87" s="2">
        <f>Q67</f>
        <v>502</v>
      </c>
      <c r="R87" s="2">
        <f>R66</f>
        <v>523</v>
      </c>
      <c r="S87" s="2">
        <f>S65</f>
        <v>575</v>
      </c>
      <c r="T87" s="2">
        <f>T64</f>
        <v>593</v>
      </c>
      <c r="U87" s="2">
        <f>U63</f>
        <v>613</v>
      </c>
      <c r="V87" s="2">
        <f>V62</f>
        <v>664</v>
      </c>
      <c r="W87" s="2">
        <f>W61</f>
        <v>676</v>
      </c>
      <c r="X87" s="2">
        <f>X60</f>
        <v>718</v>
      </c>
      <c r="Y87" s="2">
        <f>Y59</f>
        <v>762</v>
      </c>
      <c r="Z87" s="2">
        <f>Z58</f>
        <v>774</v>
      </c>
      <c r="AA87" s="2">
        <f>AA57</f>
        <v>818</v>
      </c>
      <c r="AB87" s="2">
        <f>AB56</f>
        <v>864</v>
      </c>
      <c r="AC87" s="2">
        <f>AC55</f>
        <v>876</v>
      </c>
      <c r="AD87" s="2">
        <f>AD54</f>
        <v>921</v>
      </c>
      <c r="AE87" s="2">
        <f>AE53</f>
        <v>941</v>
      </c>
      <c r="AF87" s="2">
        <f>AF52</f>
        <v>963</v>
      </c>
      <c r="AG87" s="2">
        <f>AG51</f>
        <v>1015</v>
      </c>
      <c r="AH87" s="5">
        <f t="shared" si="26"/>
        <v>16400</v>
      </c>
      <c r="AI87" s="5">
        <f t="shared" si="27"/>
        <v>11201200</v>
      </c>
      <c r="AJ87" s="2">
        <f t="shared" si="28"/>
        <v>8606720000</v>
      </c>
      <c r="AN87" s="91"/>
      <c r="AO87" s="91"/>
      <c r="AP87" s="91"/>
      <c r="BS87" s="42"/>
      <c r="BT87" s="50" t="s">
        <v>303</v>
      </c>
      <c r="BU87" s="51" t="s">
        <v>1014</v>
      </c>
      <c r="BV87" s="52">
        <f>K3+(78*K5)</f>
        <v>79</v>
      </c>
      <c r="BW87" s="42"/>
    </row>
    <row r="88" spans="1:75" x14ac:dyDescent="0.2">
      <c r="A88" s="3" t="s">
        <v>6</v>
      </c>
      <c r="B88" s="2">
        <f>B67</f>
        <v>356</v>
      </c>
      <c r="C88" s="2">
        <f>C68</f>
        <v>344</v>
      </c>
      <c r="D88" s="2">
        <f>D69</f>
        <v>314</v>
      </c>
      <c r="E88" s="2">
        <f>E70</f>
        <v>270</v>
      </c>
      <c r="F88" s="2">
        <f>F71</f>
        <v>511</v>
      </c>
      <c r="G88" s="2">
        <f>G72</f>
        <v>459</v>
      </c>
      <c r="H88" s="2">
        <f>H73</f>
        <v>421</v>
      </c>
      <c r="I88" s="2">
        <f>I74</f>
        <v>401</v>
      </c>
      <c r="J88" s="2">
        <f>J75</f>
        <v>109</v>
      </c>
      <c r="K88" s="2">
        <f>K76</f>
        <v>89</v>
      </c>
      <c r="L88" s="2">
        <f>L77</f>
        <v>55</v>
      </c>
      <c r="M88" s="2">
        <f>M78</f>
        <v>3</v>
      </c>
      <c r="N88" s="2">
        <f>N79</f>
        <v>242</v>
      </c>
      <c r="O88" s="2">
        <f>O80</f>
        <v>198</v>
      </c>
      <c r="P88" s="2">
        <f>P81</f>
        <v>172</v>
      </c>
      <c r="Q88" s="2">
        <f>Q82</f>
        <v>160</v>
      </c>
      <c r="R88" s="2">
        <f>R51</f>
        <v>865</v>
      </c>
      <c r="S88" s="2">
        <f>S52</f>
        <v>853</v>
      </c>
      <c r="T88" s="2">
        <f>T53</f>
        <v>827</v>
      </c>
      <c r="U88" s="2">
        <f>U54</f>
        <v>783</v>
      </c>
      <c r="V88" s="2">
        <f>V55</f>
        <v>1022</v>
      </c>
      <c r="W88" s="2">
        <f>W56</f>
        <v>970</v>
      </c>
      <c r="X88" s="2">
        <f>X57</f>
        <v>936</v>
      </c>
      <c r="Y88" s="2">
        <f>Y58</f>
        <v>916</v>
      </c>
      <c r="Z88" s="2">
        <f>Z59</f>
        <v>624</v>
      </c>
      <c r="AA88" s="2">
        <f>AA60</f>
        <v>604</v>
      </c>
      <c r="AB88" s="2">
        <f>AB61</f>
        <v>566</v>
      </c>
      <c r="AC88" s="2">
        <f>AC62</f>
        <v>514</v>
      </c>
      <c r="AD88" s="2">
        <f>AD63</f>
        <v>755</v>
      </c>
      <c r="AE88" s="2">
        <f>AE64</f>
        <v>711</v>
      </c>
      <c r="AF88" s="2">
        <f>AF65</f>
        <v>681</v>
      </c>
      <c r="AG88" s="2">
        <f>AG66</f>
        <v>669</v>
      </c>
      <c r="AH88" s="5">
        <f t="shared" si="26"/>
        <v>16400</v>
      </c>
      <c r="AI88" s="5">
        <f t="shared" si="27"/>
        <v>11201200</v>
      </c>
      <c r="AJ88" s="2">
        <f t="shared" si="28"/>
        <v>8606720000</v>
      </c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S88" s="42"/>
      <c r="BT88" s="50" t="s">
        <v>489</v>
      </c>
      <c r="BU88" s="51" t="s">
        <v>1014</v>
      </c>
      <c r="BV88" s="52">
        <f>K3+(79*K5)</f>
        <v>80</v>
      </c>
      <c r="BW88" s="42"/>
    </row>
    <row r="89" spans="1:75" x14ac:dyDescent="0.2">
      <c r="A89" s="3" t="s">
        <v>7</v>
      </c>
      <c r="B89" s="2">
        <f>B66</f>
        <v>365</v>
      </c>
      <c r="C89" s="2">
        <f>C65</f>
        <v>345</v>
      </c>
      <c r="D89" s="2">
        <f>D64</f>
        <v>311</v>
      </c>
      <c r="E89" s="2">
        <f>E63</f>
        <v>259</v>
      </c>
      <c r="F89" s="2">
        <f>F62</f>
        <v>498</v>
      </c>
      <c r="G89" s="2">
        <f>G61</f>
        <v>454</v>
      </c>
      <c r="H89" s="2">
        <f>H60</f>
        <v>428</v>
      </c>
      <c r="I89" s="2">
        <f>I59</f>
        <v>416</v>
      </c>
      <c r="J89" s="2">
        <f>J58</f>
        <v>100</v>
      </c>
      <c r="K89" s="2">
        <f>K57</f>
        <v>88</v>
      </c>
      <c r="L89" s="2">
        <f>L56</f>
        <v>58</v>
      </c>
      <c r="M89" s="2">
        <f>M55</f>
        <v>14</v>
      </c>
      <c r="N89" s="2">
        <f>N54</f>
        <v>255</v>
      </c>
      <c r="O89" s="2">
        <f>O53</f>
        <v>203</v>
      </c>
      <c r="P89" s="2">
        <f>P52</f>
        <v>165</v>
      </c>
      <c r="Q89" s="2">
        <f>Q51</f>
        <v>145</v>
      </c>
      <c r="R89" s="2">
        <f>R82</f>
        <v>880</v>
      </c>
      <c r="S89" s="2">
        <f>S81</f>
        <v>860</v>
      </c>
      <c r="T89" s="2">
        <f>T80</f>
        <v>822</v>
      </c>
      <c r="U89" s="2">
        <f>U79</f>
        <v>770</v>
      </c>
      <c r="V89" s="2">
        <f>V78</f>
        <v>1011</v>
      </c>
      <c r="W89" s="2">
        <f>W77</f>
        <v>967</v>
      </c>
      <c r="X89" s="2">
        <f>X76</f>
        <v>937</v>
      </c>
      <c r="Y89" s="2">
        <f>Y75</f>
        <v>925</v>
      </c>
      <c r="Z89" s="2">
        <f>Z74</f>
        <v>609</v>
      </c>
      <c r="AA89" s="2">
        <f>AA73</f>
        <v>597</v>
      </c>
      <c r="AB89" s="2">
        <f>AB72</f>
        <v>571</v>
      </c>
      <c r="AC89" s="2">
        <f>AC71</f>
        <v>527</v>
      </c>
      <c r="AD89" s="2">
        <f>AD70</f>
        <v>766</v>
      </c>
      <c r="AE89" s="2">
        <f>AE69</f>
        <v>714</v>
      </c>
      <c r="AF89" s="2">
        <f>AF68</f>
        <v>680</v>
      </c>
      <c r="AG89" s="2">
        <f>AG67</f>
        <v>660</v>
      </c>
      <c r="AH89" s="5">
        <f t="shared" si="26"/>
        <v>16400</v>
      </c>
      <c r="AI89" s="5">
        <f t="shared" si="27"/>
        <v>11201200</v>
      </c>
      <c r="AJ89" s="2">
        <f t="shared" si="28"/>
        <v>8606720000</v>
      </c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S89" s="42"/>
      <c r="BT89" s="50" t="s">
        <v>998</v>
      </c>
      <c r="BU89" s="51" t="s">
        <v>1014</v>
      </c>
      <c r="BV89" s="52">
        <f>K3+(80*K5)</f>
        <v>81</v>
      </c>
      <c r="BW89" s="42"/>
    </row>
    <row r="90" spans="1:75" x14ac:dyDescent="0.2"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S90" s="42"/>
      <c r="BT90" s="50" t="s">
        <v>814</v>
      </c>
      <c r="BU90" s="51" t="s">
        <v>1014</v>
      </c>
      <c r="BV90" s="52">
        <f>K3+(81*K5)</f>
        <v>82</v>
      </c>
      <c r="BW90" s="42"/>
    </row>
    <row r="91" spans="1:75" x14ac:dyDescent="0.2">
      <c r="BS91" s="42"/>
      <c r="BT91" s="50" t="s">
        <v>652</v>
      </c>
      <c r="BU91" s="51" t="s">
        <v>1014</v>
      </c>
      <c r="BV91" s="52">
        <f>K3+(82*K5)</f>
        <v>83</v>
      </c>
      <c r="BW91" s="42"/>
    </row>
    <row r="92" spans="1:75" ht="13.5" thickBot="1" x14ac:dyDescent="0.25">
      <c r="A92" s="1" t="s">
        <v>5</v>
      </c>
      <c r="B92" s="1" t="s">
        <v>1156</v>
      </c>
      <c r="S92" s="2" t="s">
        <v>5</v>
      </c>
      <c r="AA92" s="2" t="s">
        <v>5</v>
      </c>
      <c r="BA92" s="53" t="s">
        <v>1146</v>
      </c>
      <c r="BS92" s="42"/>
      <c r="BT92" s="50" t="s">
        <v>584</v>
      </c>
      <c r="BU92" s="51" t="s">
        <v>1014</v>
      </c>
      <c r="BV92" s="52">
        <f>K3+(83*K5)</f>
        <v>84</v>
      </c>
      <c r="BW92" s="42"/>
    </row>
    <row r="93" spans="1:75" x14ac:dyDescent="0.2">
      <c r="A93" s="1">
        <v>1</v>
      </c>
      <c r="B93" s="155">
        <f>BV30</f>
        <v>22</v>
      </c>
      <c r="C93" s="6">
        <f>BV397</f>
        <v>389</v>
      </c>
      <c r="D93" s="6">
        <f>BV959</f>
        <v>951</v>
      </c>
      <c r="E93" s="96">
        <f>BV560</f>
        <v>552</v>
      </c>
      <c r="F93" s="6">
        <f>BV788</f>
        <v>780</v>
      </c>
      <c r="G93" s="6">
        <f>BV675</f>
        <v>667</v>
      </c>
      <c r="H93" s="6">
        <f>BV177</f>
        <v>169</v>
      </c>
      <c r="I93" s="6">
        <f>BV322</f>
        <v>314</v>
      </c>
      <c r="J93" s="6">
        <f>BV440</f>
        <v>432</v>
      </c>
      <c r="K93" s="6">
        <f>BV71</f>
        <v>63</v>
      </c>
      <c r="L93" s="6">
        <f>BV533</f>
        <v>525</v>
      </c>
      <c r="M93" s="6">
        <f>BV934</f>
        <v>926</v>
      </c>
      <c r="N93" s="6">
        <f>BV698</f>
        <v>690</v>
      </c>
      <c r="O93" s="6">
        <f>BV809</f>
        <v>801</v>
      </c>
      <c r="P93" s="6">
        <f>BV283</f>
        <v>275</v>
      </c>
      <c r="Q93" s="6">
        <f>BV140</f>
        <v>132</v>
      </c>
      <c r="R93" s="6">
        <f>BV892</f>
        <v>884</v>
      </c>
      <c r="S93" s="6">
        <f>BV747</f>
        <v>739</v>
      </c>
      <c r="T93" s="6">
        <f>BV217</f>
        <v>209</v>
      </c>
      <c r="U93" s="6">
        <f>BV330</f>
        <v>322</v>
      </c>
      <c r="V93" s="6">
        <f>BV118</f>
        <v>110</v>
      </c>
      <c r="W93" s="6">
        <f>BV517</f>
        <v>509</v>
      </c>
      <c r="X93" s="6">
        <f>BV983</f>
        <v>975</v>
      </c>
      <c r="Y93" s="6">
        <f>BV616</f>
        <v>608</v>
      </c>
      <c r="Z93" s="6">
        <f>BV722</f>
        <v>714</v>
      </c>
      <c r="AA93" s="6">
        <f>BV865</f>
        <v>857</v>
      </c>
      <c r="AB93" s="6">
        <f>BV371</f>
        <v>363</v>
      </c>
      <c r="AC93" s="6">
        <f>BV260</f>
        <v>252</v>
      </c>
      <c r="AD93" s="6">
        <f>BV480</f>
        <v>472</v>
      </c>
      <c r="AE93" s="6">
        <f>BV79</f>
        <v>71</v>
      </c>
      <c r="AF93" s="6">
        <f>BV637</f>
        <v>629</v>
      </c>
      <c r="AG93" s="80">
        <f>BV1006</f>
        <v>998</v>
      </c>
      <c r="AH93" s="5">
        <f>SUM(B93:AG93)</f>
        <v>16400</v>
      </c>
      <c r="AI93" s="5">
        <f>SUMSQ(B93:AG93)</f>
        <v>11201200</v>
      </c>
      <c r="AJ93" s="2">
        <f t="shared" ref="AJ93:AJ124" si="29">B93^3+C93^3+D93^3+E93^3+F93^3+G93^3+H93^3+I93^3+J93^3+K93^3+L93^3+M93^3+N93^3+O93^3+P93^3+Q93^3+R93^3+S93^3+T93^3+U93^3+V93^3+W93^3+X93^3+Y93^3+Z93^3+AA93^3+AB93^3+AC93^3+AD93^3+AE93^3+AF93^3+AG93^3</f>
        <v>8606720000</v>
      </c>
      <c r="AL93" s="159" t="s">
        <v>429</v>
      </c>
      <c r="AM93" s="160" t="s">
        <v>85</v>
      </c>
      <c r="AN93" s="161" t="s">
        <v>491</v>
      </c>
      <c r="AO93" s="160" t="s">
        <v>21</v>
      </c>
      <c r="AP93" s="160" t="s">
        <v>302</v>
      </c>
      <c r="AQ93" s="160" t="s">
        <v>208</v>
      </c>
      <c r="AR93" s="160" t="s">
        <v>365</v>
      </c>
      <c r="AS93" s="160" t="s">
        <v>146</v>
      </c>
      <c r="AT93" s="160" t="s">
        <v>947</v>
      </c>
      <c r="AU93" s="160" t="s">
        <v>602</v>
      </c>
      <c r="AV93" s="160" t="s">
        <v>1009</v>
      </c>
      <c r="AW93" s="161" t="s">
        <v>1141</v>
      </c>
      <c r="AX93" s="160" t="s">
        <v>822</v>
      </c>
      <c r="AY93" s="160" t="s">
        <v>727</v>
      </c>
      <c r="AZ93" s="160" t="s">
        <v>884</v>
      </c>
      <c r="BA93" s="160" t="s">
        <v>665</v>
      </c>
      <c r="BB93" s="161" t="s">
        <v>93</v>
      </c>
      <c r="BC93" s="160" t="s">
        <v>437</v>
      </c>
      <c r="BD93" s="160" t="s">
        <v>29</v>
      </c>
      <c r="BE93" s="160" t="s">
        <v>499</v>
      </c>
      <c r="BF93" s="160" t="s">
        <v>215</v>
      </c>
      <c r="BG93" s="160" t="s">
        <v>310</v>
      </c>
      <c r="BH93" s="161" t="s">
        <v>154</v>
      </c>
      <c r="BI93" s="160" t="s">
        <v>373</v>
      </c>
      <c r="BJ93" s="160" t="s">
        <v>578</v>
      </c>
      <c r="BK93" s="161" t="s">
        <v>924</v>
      </c>
      <c r="BL93" s="160" t="s">
        <v>516</v>
      </c>
      <c r="BM93" s="160" t="s">
        <v>985</v>
      </c>
      <c r="BN93" s="160" t="s">
        <v>705</v>
      </c>
      <c r="BO93" s="160" t="s">
        <v>798</v>
      </c>
      <c r="BP93" s="160" t="s">
        <v>641</v>
      </c>
      <c r="BQ93" s="162" t="s">
        <v>862</v>
      </c>
      <c r="BS93" s="42"/>
      <c r="BT93" s="50" t="s">
        <v>399</v>
      </c>
      <c r="BU93" s="51" t="s">
        <v>1014</v>
      </c>
      <c r="BV93" s="52">
        <f>K3+(84*K5)</f>
        <v>85</v>
      </c>
      <c r="BW93" s="42"/>
    </row>
    <row r="94" spans="1:75" x14ac:dyDescent="0.2">
      <c r="A94" s="1">
        <v>2</v>
      </c>
      <c r="B94" s="7">
        <f>BV441</f>
        <v>433</v>
      </c>
      <c r="C94" s="17">
        <f>BV42</f>
        <v>34</v>
      </c>
      <c r="D94" s="97">
        <f>BV540</f>
        <v>532</v>
      </c>
      <c r="E94" s="8">
        <f>BV907</f>
        <v>899</v>
      </c>
      <c r="F94" s="8">
        <f>BV695</f>
        <v>687</v>
      </c>
      <c r="G94" s="8">
        <f>BV840</f>
        <v>832</v>
      </c>
      <c r="H94" s="8">
        <f>BV278</f>
        <v>270</v>
      </c>
      <c r="I94" s="8">
        <f>BV165</f>
        <v>157</v>
      </c>
      <c r="J94" s="8">
        <f>BV19</f>
        <v>11</v>
      </c>
      <c r="K94" s="8">
        <f>BV420</f>
        <v>412</v>
      </c>
      <c r="L94" s="8">
        <f>BV946</f>
        <v>938</v>
      </c>
      <c r="M94" s="8">
        <f>BV577</f>
        <v>569</v>
      </c>
      <c r="N94" s="8">
        <f>BV797</f>
        <v>789</v>
      </c>
      <c r="O94" s="8">
        <f>BV654</f>
        <v>646</v>
      </c>
      <c r="P94" s="8">
        <f>BV192</f>
        <v>184</v>
      </c>
      <c r="Q94" s="8">
        <f>BV303</f>
        <v>295</v>
      </c>
      <c r="R94" s="8">
        <f>BV735</f>
        <v>727</v>
      </c>
      <c r="S94" s="8">
        <f>BV848</f>
        <v>840</v>
      </c>
      <c r="T94" s="8">
        <f>BV382</f>
        <v>374</v>
      </c>
      <c r="U94" s="8">
        <f>BV237</f>
        <v>229</v>
      </c>
      <c r="V94" s="8">
        <f>BV465</f>
        <v>457</v>
      </c>
      <c r="W94" s="8">
        <f>BV98</f>
        <v>90</v>
      </c>
      <c r="X94" s="8">
        <f>BV628</f>
        <v>620</v>
      </c>
      <c r="Y94" s="8">
        <f>BV1027</f>
        <v>1019</v>
      </c>
      <c r="Z94" s="8">
        <f>BV885</f>
        <v>877</v>
      </c>
      <c r="AA94" s="8">
        <f>BV774</f>
        <v>766</v>
      </c>
      <c r="AB94" s="8">
        <f>BV216</f>
        <v>208</v>
      </c>
      <c r="AC94" s="8">
        <f>BV359</f>
        <v>351</v>
      </c>
      <c r="AD94" s="8">
        <f>BV123</f>
        <v>115</v>
      </c>
      <c r="AE94" s="8">
        <f>BV492</f>
        <v>484</v>
      </c>
      <c r="AF94" s="8">
        <f>BV986</f>
        <v>978</v>
      </c>
      <c r="AG94" s="9">
        <f>BV585</f>
        <v>577</v>
      </c>
      <c r="AH94" s="5">
        <f t="shared" ref="AH94:AH124" si="30">SUM(B94:AG94)</f>
        <v>16400</v>
      </c>
      <c r="AI94" s="5">
        <f t="shared" ref="AI94:AI124" si="31">SUMSQ(B94:AG94)</f>
        <v>11201200</v>
      </c>
      <c r="AJ94" s="2">
        <f t="shared" si="29"/>
        <v>8606720000</v>
      </c>
      <c r="AL94" s="163" t="s">
        <v>422</v>
      </c>
      <c r="AM94" s="164" t="s">
        <v>78</v>
      </c>
      <c r="AN94" s="164" t="s">
        <v>484</v>
      </c>
      <c r="AO94" s="165" t="s">
        <v>1114</v>
      </c>
      <c r="AP94" s="164" t="s">
        <v>295</v>
      </c>
      <c r="AQ94" s="164" t="s">
        <v>201</v>
      </c>
      <c r="AR94" s="164" t="s">
        <v>359</v>
      </c>
      <c r="AS94" s="164" t="s">
        <v>140</v>
      </c>
      <c r="AT94" s="164" t="s">
        <v>938</v>
      </c>
      <c r="AU94" s="164" t="s">
        <v>593</v>
      </c>
      <c r="AV94" s="165" t="s">
        <v>1000</v>
      </c>
      <c r="AW94" s="164" t="s">
        <v>531</v>
      </c>
      <c r="AX94" s="164" t="s">
        <v>813</v>
      </c>
      <c r="AY94" s="164" t="s">
        <v>719</v>
      </c>
      <c r="AZ94" s="164" t="s">
        <v>875</v>
      </c>
      <c r="BA94" s="164" t="s">
        <v>656</v>
      </c>
      <c r="BB94" s="164" t="s">
        <v>102</v>
      </c>
      <c r="BC94" s="165" t="s">
        <v>446</v>
      </c>
      <c r="BD94" s="164" t="s">
        <v>38</v>
      </c>
      <c r="BE94" s="164" t="s">
        <v>508</v>
      </c>
      <c r="BF94" s="164" t="s">
        <v>224</v>
      </c>
      <c r="BG94" s="164" t="s">
        <v>319</v>
      </c>
      <c r="BH94" s="164" t="s">
        <v>162</v>
      </c>
      <c r="BI94" s="165" t="s">
        <v>382</v>
      </c>
      <c r="BJ94" s="165" t="s">
        <v>585</v>
      </c>
      <c r="BK94" s="164" t="s">
        <v>931</v>
      </c>
      <c r="BL94" s="164" t="s">
        <v>523</v>
      </c>
      <c r="BM94" s="164" t="s">
        <v>992</v>
      </c>
      <c r="BN94" s="164" t="s">
        <v>711</v>
      </c>
      <c r="BO94" s="164" t="s">
        <v>805</v>
      </c>
      <c r="BP94" s="165" t="s">
        <v>648</v>
      </c>
      <c r="BQ94" s="166" t="s">
        <v>0</v>
      </c>
      <c r="BS94" s="42"/>
      <c r="BT94" s="50" t="s">
        <v>331</v>
      </c>
      <c r="BU94" s="51" t="s">
        <v>1014</v>
      </c>
      <c r="BV94" s="52">
        <f>K3+(85*K5)</f>
        <v>86</v>
      </c>
      <c r="BW94" s="42"/>
    </row>
    <row r="95" spans="1:75" x14ac:dyDescent="0.2">
      <c r="A95" s="1">
        <v>3</v>
      </c>
      <c r="B95" s="7">
        <f>BV1013</f>
        <v>1005</v>
      </c>
      <c r="C95" s="97">
        <f>BV646</f>
        <v>638</v>
      </c>
      <c r="D95" s="17">
        <f>BV88</f>
        <v>80</v>
      </c>
      <c r="E95" s="8">
        <f>BV487</f>
        <v>479</v>
      </c>
      <c r="F95" s="8">
        <f>BV251</f>
        <v>243</v>
      </c>
      <c r="G95" s="8">
        <f>BV364</f>
        <v>356</v>
      </c>
      <c r="H95" s="8">
        <f>BV858</f>
        <v>850</v>
      </c>
      <c r="I95" s="8">
        <f>BV713</f>
        <v>705</v>
      </c>
      <c r="J95" s="8">
        <f>BV607</f>
        <v>599</v>
      </c>
      <c r="K95" s="8">
        <f>BV976</f>
        <v>968</v>
      </c>
      <c r="L95" s="8">
        <f>BV510</f>
        <v>502</v>
      </c>
      <c r="M95" s="8">
        <f>BV109</f>
        <v>101</v>
      </c>
      <c r="N95" s="8">
        <f>BV337</f>
        <v>329</v>
      </c>
      <c r="O95" s="8">
        <f>BV226</f>
        <v>218</v>
      </c>
      <c r="P95" s="8">
        <f>BV756</f>
        <v>748</v>
      </c>
      <c r="Q95" s="8">
        <f>BV899</f>
        <v>891</v>
      </c>
      <c r="R95" s="8">
        <f>BV147</f>
        <v>139</v>
      </c>
      <c r="S95" s="8">
        <f>BV292</f>
        <v>284</v>
      </c>
      <c r="T95" s="8">
        <f>BV818</f>
        <v>810</v>
      </c>
      <c r="U95" s="8">
        <f>BV705</f>
        <v>697</v>
      </c>
      <c r="V95" s="8">
        <f>BV925</f>
        <v>917</v>
      </c>
      <c r="W95" s="8">
        <f>BV526</f>
        <v>518</v>
      </c>
      <c r="X95" s="8">
        <f>BV64</f>
        <v>56</v>
      </c>
      <c r="Y95" s="8">
        <f>BV431</f>
        <v>423</v>
      </c>
      <c r="Z95" s="8">
        <f>BV313</f>
        <v>305</v>
      </c>
      <c r="AA95" s="8">
        <f>BV170</f>
        <v>162</v>
      </c>
      <c r="AB95" s="8">
        <f>BV668</f>
        <v>660</v>
      </c>
      <c r="AC95" s="8">
        <f>BV779</f>
        <v>771</v>
      </c>
      <c r="AD95" s="8">
        <f>BV567</f>
        <v>559</v>
      </c>
      <c r="AE95" s="8">
        <f>BV968</f>
        <v>960</v>
      </c>
      <c r="AF95" s="8">
        <f>BV406</f>
        <v>398</v>
      </c>
      <c r="AG95" s="9">
        <f>BV37</f>
        <v>29</v>
      </c>
      <c r="AH95" s="5">
        <f t="shared" si="30"/>
        <v>16400</v>
      </c>
      <c r="AI95" s="5">
        <f t="shared" si="31"/>
        <v>11201200</v>
      </c>
      <c r="AL95" s="167" t="s">
        <v>427</v>
      </c>
      <c r="AM95" s="164" t="s">
        <v>83</v>
      </c>
      <c r="AN95" s="164" t="s">
        <v>489</v>
      </c>
      <c r="AO95" s="164" t="s">
        <v>19</v>
      </c>
      <c r="AP95" s="164" t="s">
        <v>300</v>
      </c>
      <c r="AQ95" s="164" t="s">
        <v>206</v>
      </c>
      <c r="AR95" s="165" t="s">
        <v>364</v>
      </c>
      <c r="AS95" s="164" t="s">
        <v>144</v>
      </c>
      <c r="AT95" s="164" t="s">
        <v>949</v>
      </c>
      <c r="AU95" s="165" t="s">
        <v>604</v>
      </c>
      <c r="AV95" s="164" t="s">
        <v>1011</v>
      </c>
      <c r="AW95" s="164" t="s">
        <v>540</v>
      </c>
      <c r="AX95" s="164" t="s">
        <v>824</v>
      </c>
      <c r="AY95" s="164" t="s">
        <v>729</v>
      </c>
      <c r="AZ95" s="164" t="s">
        <v>886</v>
      </c>
      <c r="BA95" s="165" t="s">
        <v>667</v>
      </c>
      <c r="BB95" s="164" t="s">
        <v>91</v>
      </c>
      <c r="BC95" s="164" t="s">
        <v>435</v>
      </c>
      <c r="BD95" s="164" t="s">
        <v>27</v>
      </c>
      <c r="BE95" s="164" t="s">
        <v>497</v>
      </c>
      <c r="BF95" s="165" t="s">
        <v>1120</v>
      </c>
      <c r="BG95" s="164" t="s">
        <v>308</v>
      </c>
      <c r="BH95" s="164" t="s">
        <v>152</v>
      </c>
      <c r="BI95" s="164" t="s">
        <v>371</v>
      </c>
      <c r="BJ95" s="164" t="s">
        <v>580</v>
      </c>
      <c r="BK95" s="164" t="s">
        <v>926</v>
      </c>
      <c r="BL95" s="164" t="s">
        <v>518</v>
      </c>
      <c r="BM95" s="164" t="s">
        <v>987</v>
      </c>
      <c r="BN95" s="164" t="s">
        <v>707</v>
      </c>
      <c r="BO95" s="165" t="s">
        <v>800</v>
      </c>
      <c r="BP95" s="164" t="s">
        <v>643</v>
      </c>
      <c r="BQ95" s="166" t="s">
        <v>864</v>
      </c>
      <c r="BR95" s="45"/>
      <c r="BS95" s="42"/>
      <c r="BT95" s="50" t="s">
        <v>247</v>
      </c>
      <c r="BU95" s="51" t="s">
        <v>1014</v>
      </c>
      <c r="BV95" s="52">
        <f>K3+(86*K5)</f>
        <v>87</v>
      </c>
      <c r="BW95" s="42"/>
    </row>
    <row r="96" spans="1:75" x14ac:dyDescent="0.2">
      <c r="A96" s="1">
        <v>4</v>
      </c>
      <c r="B96" s="98">
        <f>BV594</f>
        <v>586</v>
      </c>
      <c r="C96" s="8">
        <f>BV993</f>
        <v>985</v>
      </c>
      <c r="D96" s="8">
        <f>BV499</f>
        <v>491</v>
      </c>
      <c r="E96" s="17">
        <f>BV132</f>
        <v>124</v>
      </c>
      <c r="F96" s="8">
        <f>BV352</f>
        <v>344</v>
      </c>
      <c r="G96" s="8">
        <f>BV207</f>
        <v>199</v>
      </c>
      <c r="H96" s="8">
        <f>BV765</f>
        <v>757</v>
      </c>
      <c r="I96" s="8">
        <f>BV878</f>
        <v>870</v>
      </c>
      <c r="J96" s="8">
        <f>BV1020</f>
        <v>1012</v>
      </c>
      <c r="K96" s="8">
        <f>BV619</f>
        <v>611</v>
      </c>
      <c r="L96" s="8">
        <f>BV89</f>
        <v>81</v>
      </c>
      <c r="M96" s="8">
        <f>BV458</f>
        <v>450</v>
      </c>
      <c r="N96" s="8">
        <f>BV246</f>
        <v>238</v>
      </c>
      <c r="O96" s="8">
        <f>BV389</f>
        <v>381</v>
      </c>
      <c r="P96" s="8">
        <f>BV855</f>
        <v>847</v>
      </c>
      <c r="Q96" s="8">
        <f>BV744</f>
        <v>736</v>
      </c>
      <c r="R96" s="8">
        <f>BV312</f>
        <v>304</v>
      </c>
      <c r="S96" s="8">
        <f>BV199</f>
        <v>191</v>
      </c>
      <c r="T96" s="8">
        <f>BV661</f>
        <v>653</v>
      </c>
      <c r="U96" s="8">
        <f>BV806</f>
        <v>798</v>
      </c>
      <c r="V96" s="8">
        <f>BV570</f>
        <v>562</v>
      </c>
      <c r="W96" s="8">
        <f>BV937</f>
        <v>929</v>
      </c>
      <c r="X96" s="8">
        <f>BV411</f>
        <v>403</v>
      </c>
      <c r="Y96" s="8">
        <f>BV12</f>
        <v>4</v>
      </c>
      <c r="Z96" s="8">
        <f>BV158</f>
        <v>150</v>
      </c>
      <c r="AA96" s="8">
        <f>BV269</f>
        <v>261</v>
      </c>
      <c r="AB96" s="8">
        <f>BV831</f>
        <v>823</v>
      </c>
      <c r="AC96" s="8">
        <f>BV688</f>
        <v>680</v>
      </c>
      <c r="AD96" s="8">
        <f>BV916</f>
        <v>908</v>
      </c>
      <c r="AE96" s="8">
        <f>BV547</f>
        <v>539</v>
      </c>
      <c r="AF96" s="8">
        <f>BV49</f>
        <v>41</v>
      </c>
      <c r="AG96" s="9">
        <f>BV450</f>
        <v>442</v>
      </c>
      <c r="AH96" s="5">
        <f t="shared" si="30"/>
        <v>16400</v>
      </c>
      <c r="AI96" s="5">
        <f t="shared" si="31"/>
        <v>11201200</v>
      </c>
      <c r="AL96" s="163" t="s">
        <v>424</v>
      </c>
      <c r="AM96" s="165" t="s">
        <v>80</v>
      </c>
      <c r="AN96" s="164" t="s">
        <v>486</v>
      </c>
      <c r="AO96" s="164" t="s">
        <v>16</v>
      </c>
      <c r="AP96" s="164" t="s">
        <v>297</v>
      </c>
      <c r="AQ96" s="164" t="s">
        <v>203</v>
      </c>
      <c r="AR96" s="164" t="s">
        <v>361</v>
      </c>
      <c r="AS96" s="164" t="s">
        <v>51</v>
      </c>
      <c r="AT96" s="165" t="s">
        <v>936</v>
      </c>
      <c r="AU96" s="164" t="s">
        <v>591</v>
      </c>
      <c r="AV96" s="164" t="s">
        <v>998</v>
      </c>
      <c r="AW96" s="164" t="s">
        <v>529</v>
      </c>
      <c r="AX96" s="164" t="s">
        <v>811</v>
      </c>
      <c r="AY96" s="164" t="s">
        <v>717</v>
      </c>
      <c r="AZ96" s="165" t="s">
        <v>874</v>
      </c>
      <c r="BA96" s="164" t="s">
        <v>654</v>
      </c>
      <c r="BB96" s="164" t="s">
        <v>104</v>
      </c>
      <c r="BC96" s="164" t="s">
        <v>448</v>
      </c>
      <c r="BD96" s="164" t="s">
        <v>40</v>
      </c>
      <c r="BE96" s="164" t="s">
        <v>510</v>
      </c>
      <c r="BF96" s="164" t="s">
        <v>226</v>
      </c>
      <c r="BG96" s="165" t="s">
        <v>321</v>
      </c>
      <c r="BH96" s="164" t="s">
        <v>164</v>
      </c>
      <c r="BI96" s="164" t="s">
        <v>384</v>
      </c>
      <c r="BJ96" s="164" t="s">
        <v>583</v>
      </c>
      <c r="BK96" s="164" t="s">
        <v>929</v>
      </c>
      <c r="BL96" s="164" t="s">
        <v>521</v>
      </c>
      <c r="BM96" s="164" t="s">
        <v>990</v>
      </c>
      <c r="BN96" s="165" t="s">
        <v>1132</v>
      </c>
      <c r="BO96" s="164" t="s">
        <v>803</v>
      </c>
      <c r="BP96" s="164" t="s">
        <v>646</v>
      </c>
      <c r="BQ96" s="166" t="s">
        <v>867</v>
      </c>
      <c r="BR96" s="45"/>
      <c r="BS96" s="42"/>
      <c r="BT96" s="50" t="s">
        <v>64</v>
      </c>
      <c r="BU96" s="51" t="s">
        <v>1014</v>
      </c>
      <c r="BV96" s="52">
        <f>K3+(87*K5)</f>
        <v>88</v>
      </c>
      <c r="BW96" s="42"/>
    </row>
    <row r="97" spans="1:75" x14ac:dyDescent="0.2">
      <c r="A97" s="1">
        <v>5</v>
      </c>
      <c r="B97" s="7">
        <f>BV927</f>
        <v>919</v>
      </c>
      <c r="C97" s="8">
        <f>BV528</f>
        <v>520</v>
      </c>
      <c r="D97" s="8">
        <f>BV62</f>
        <v>54</v>
      </c>
      <c r="E97" s="8">
        <f>BV429</f>
        <v>421</v>
      </c>
      <c r="F97" s="17">
        <f>BV145</f>
        <v>137</v>
      </c>
      <c r="G97" s="8">
        <f>BV290</f>
        <v>282</v>
      </c>
      <c r="H97" s="8">
        <f>BV820</f>
        <v>812</v>
      </c>
      <c r="I97" s="97">
        <f>BV707</f>
        <v>699</v>
      </c>
      <c r="J97" s="8">
        <f>BV565</f>
        <v>557</v>
      </c>
      <c r="K97" s="8">
        <f>BV966</f>
        <v>958</v>
      </c>
      <c r="L97" s="8">
        <f>BV408</f>
        <v>400</v>
      </c>
      <c r="M97" s="8">
        <f>BV39</f>
        <v>31</v>
      </c>
      <c r="N97" s="8">
        <f>BV315</f>
        <v>307</v>
      </c>
      <c r="O97" s="8">
        <f>BV172</f>
        <v>164</v>
      </c>
      <c r="P97" s="8">
        <f>BV666</f>
        <v>658</v>
      </c>
      <c r="Q97" s="8">
        <f>BV777</f>
        <v>769</v>
      </c>
      <c r="R97" s="8">
        <f>BV249</f>
        <v>241</v>
      </c>
      <c r="S97" s="8">
        <f>BV362</f>
        <v>354</v>
      </c>
      <c r="T97" s="8">
        <f>BV860</f>
        <v>852</v>
      </c>
      <c r="U97" s="8">
        <f>BV715</f>
        <v>707</v>
      </c>
      <c r="V97" s="8">
        <f>BV1015</f>
        <v>1007</v>
      </c>
      <c r="W97" s="8">
        <f>BV648</f>
        <v>640</v>
      </c>
      <c r="X97" s="8">
        <f>BV86</f>
        <v>78</v>
      </c>
      <c r="Y97" s="8">
        <f>BV485</f>
        <v>477</v>
      </c>
      <c r="Z97" s="8">
        <f>BV339</f>
        <v>331</v>
      </c>
      <c r="AA97" s="8">
        <f>BV228</f>
        <v>220</v>
      </c>
      <c r="AB97" s="8">
        <f>BV754</f>
        <v>746</v>
      </c>
      <c r="AC97" s="8">
        <f>BV897</f>
        <v>889</v>
      </c>
      <c r="AD97" s="8">
        <f>BV605</f>
        <v>597</v>
      </c>
      <c r="AE97" s="8">
        <f>BV974</f>
        <v>966</v>
      </c>
      <c r="AF97" s="8">
        <f>BV512</f>
        <v>504</v>
      </c>
      <c r="AG97" s="9">
        <f>BV111</f>
        <v>103</v>
      </c>
      <c r="AH97" s="5">
        <f t="shared" si="30"/>
        <v>16400</v>
      </c>
      <c r="AI97" s="5">
        <f t="shared" si="31"/>
        <v>11201200</v>
      </c>
      <c r="AL97" s="167" t="s">
        <v>1122</v>
      </c>
      <c r="AM97" s="164" t="s">
        <v>89</v>
      </c>
      <c r="AN97" s="164" t="s">
        <v>495</v>
      </c>
      <c r="AO97" s="164" t="s">
        <v>25</v>
      </c>
      <c r="AP97" s="164" t="s">
        <v>306</v>
      </c>
      <c r="AQ97" s="164" t="s">
        <v>212</v>
      </c>
      <c r="AR97" s="164" t="s">
        <v>369</v>
      </c>
      <c r="AS97" s="164" t="s">
        <v>150</v>
      </c>
      <c r="AT97" s="164" t="s">
        <v>943</v>
      </c>
      <c r="AU97" s="165" t="s">
        <v>598</v>
      </c>
      <c r="AV97" s="164" t="s">
        <v>1005</v>
      </c>
      <c r="AW97" s="164" t="s">
        <v>535</v>
      </c>
      <c r="AX97" s="164" t="s">
        <v>818</v>
      </c>
      <c r="AY97" s="164" t="s">
        <v>724</v>
      </c>
      <c r="AZ97" s="164" t="s">
        <v>880</v>
      </c>
      <c r="BA97" s="164" t="s">
        <v>661</v>
      </c>
      <c r="BB97" s="164" t="s">
        <v>97</v>
      </c>
      <c r="BC97" s="164" t="s">
        <v>441</v>
      </c>
      <c r="BD97" s="165" t="s">
        <v>33</v>
      </c>
      <c r="BE97" s="164" t="s">
        <v>503</v>
      </c>
      <c r="BF97" s="165" t="s">
        <v>219</v>
      </c>
      <c r="BG97" s="164" t="s">
        <v>314</v>
      </c>
      <c r="BH97" s="164" t="s">
        <v>157</v>
      </c>
      <c r="BI97" s="164" t="s">
        <v>377</v>
      </c>
      <c r="BJ97" s="164" t="s">
        <v>574</v>
      </c>
      <c r="BK97" s="164" t="s">
        <v>920</v>
      </c>
      <c r="BL97" s="164" t="s">
        <v>512</v>
      </c>
      <c r="BM97" s="165" t="s">
        <v>981</v>
      </c>
      <c r="BN97" s="164" t="s">
        <v>701</v>
      </c>
      <c r="BO97" s="165" t="s">
        <v>794</v>
      </c>
      <c r="BP97" s="164" t="s">
        <v>637</v>
      </c>
      <c r="BQ97" s="166" t="s">
        <v>858</v>
      </c>
      <c r="BR97" s="45"/>
      <c r="BS97" s="42"/>
      <c r="BT97" s="50" t="s">
        <v>505</v>
      </c>
      <c r="BU97" s="51" t="s">
        <v>1014</v>
      </c>
      <c r="BV97" s="52">
        <f>K3+(88*K5)</f>
        <v>89</v>
      </c>
      <c r="BW97" s="42"/>
    </row>
    <row r="98" spans="1:75" x14ac:dyDescent="0.2">
      <c r="A98" s="1">
        <v>6</v>
      </c>
      <c r="B98" s="7">
        <f>BV572</f>
        <v>564</v>
      </c>
      <c r="C98" s="8">
        <f>BV939</f>
        <v>931</v>
      </c>
      <c r="D98" s="8">
        <f>BV409</f>
        <v>401</v>
      </c>
      <c r="E98" s="8">
        <f>BV10</f>
        <v>2</v>
      </c>
      <c r="F98" s="8">
        <f>BV310</f>
        <v>302</v>
      </c>
      <c r="G98" s="17">
        <f>BV197</f>
        <v>189</v>
      </c>
      <c r="H98" s="97">
        <f>BV663</f>
        <v>655</v>
      </c>
      <c r="I98" s="8">
        <f>BV808</f>
        <v>800</v>
      </c>
      <c r="J98" s="8">
        <f>BV914</f>
        <v>906</v>
      </c>
      <c r="K98" s="8">
        <f>BV545</f>
        <v>537</v>
      </c>
      <c r="L98" s="8">
        <f>BV51</f>
        <v>43</v>
      </c>
      <c r="M98" s="8">
        <f>BV452</f>
        <v>444</v>
      </c>
      <c r="N98" s="8">
        <f>BV160</f>
        <v>152</v>
      </c>
      <c r="O98" s="8">
        <f>BV271</f>
        <v>263</v>
      </c>
      <c r="P98" s="8">
        <f>BV829</f>
        <v>821</v>
      </c>
      <c r="Q98" s="8">
        <f>BV686</f>
        <v>678</v>
      </c>
      <c r="R98" s="8">
        <f>BV350</f>
        <v>342</v>
      </c>
      <c r="S98" s="8">
        <f>BV205</f>
        <v>197</v>
      </c>
      <c r="T98" s="8">
        <f>BV767</f>
        <v>759</v>
      </c>
      <c r="U98" s="8">
        <f>BV880</f>
        <v>872</v>
      </c>
      <c r="V98" s="8">
        <f>BV596</f>
        <v>588</v>
      </c>
      <c r="W98" s="8">
        <f>BV995</f>
        <v>987</v>
      </c>
      <c r="X98" s="8">
        <f>BV497</f>
        <v>489</v>
      </c>
      <c r="Y98" s="8">
        <f>BV130</f>
        <v>122</v>
      </c>
      <c r="Z98" s="8">
        <f>BV248</f>
        <v>240</v>
      </c>
      <c r="AA98" s="8">
        <f>BV391</f>
        <v>383</v>
      </c>
      <c r="AB98" s="8">
        <f>BV853</f>
        <v>845</v>
      </c>
      <c r="AC98" s="8">
        <f>BV742</f>
        <v>734</v>
      </c>
      <c r="AD98" s="8">
        <f>BV1018</f>
        <v>1010</v>
      </c>
      <c r="AE98" s="8">
        <f>BV617</f>
        <v>609</v>
      </c>
      <c r="AF98" s="8">
        <f>BV91</f>
        <v>83</v>
      </c>
      <c r="AG98" s="9">
        <f>BV460</f>
        <v>452</v>
      </c>
      <c r="AH98" s="5">
        <f t="shared" si="30"/>
        <v>16400</v>
      </c>
      <c r="AI98" s="5">
        <f t="shared" si="31"/>
        <v>11201200</v>
      </c>
      <c r="AL98" s="163" t="s">
        <v>418</v>
      </c>
      <c r="AM98" s="165" t="s">
        <v>74</v>
      </c>
      <c r="AN98" s="164" t="s">
        <v>480</v>
      </c>
      <c r="AO98" s="164" t="s">
        <v>11</v>
      </c>
      <c r="AP98" s="164" t="s">
        <v>291</v>
      </c>
      <c r="AQ98" s="164" t="s">
        <v>197</v>
      </c>
      <c r="AR98" s="164" t="s">
        <v>355</v>
      </c>
      <c r="AS98" s="164" t="s">
        <v>136</v>
      </c>
      <c r="AT98" s="165" t="s">
        <v>1136</v>
      </c>
      <c r="AU98" s="164" t="s">
        <v>597</v>
      </c>
      <c r="AV98" s="164" t="s">
        <v>1004</v>
      </c>
      <c r="AW98" s="164" t="s">
        <v>534</v>
      </c>
      <c r="AX98" s="164" t="s">
        <v>817</v>
      </c>
      <c r="AY98" s="164" t="s">
        <v>723</v>
      </c>
      <c r="AZ98" s="164" t="s">
        <v>879</v>
      </c>
      <c r="BA98" s="164" t="s">
        <v>660</v>
      </c>
      <c r="BB98" s="164" t="s">
        <v>98</v>
      </c>
      <c r="BC98" s="164" t="s">
        <v>442</v>
      </c>
      <c r="BD98" s="164" t="s">
        <v>34</v>
      </c>
      <c r="BE98" s="165" t="s">
        <v>504</v>
      </c>
      <c r="BF98" s="164" t="s">
        <v>220</v>
      </c>
      <c r="BG98" s="165" t="s">
        <v>315</v>
      </c>
      <c r="BH98" s="164" t="s">
        <v>158</v>
      </c>
      <c r="BI98" s="164" t="s">
        <v>378</v>
      </c>
      <c r="BJ98" s="164" t="s">
        <v>589</v>
      </c>
      <c r="BK98" s="164" t="s">
        <v>934</v>
      </c>
      <c r="BL98" s="165" t="s">
        <v>527</v>
      </c>
      <c r="BM98" s="164" t="s">
        <v>996</v>
      </c>
      <c r="BN98" s="165" t="s">
        <v>715</v>
      </c>
      <c r="BO98" s="164" t="s">
        <v>809</v>
      </c>
      <c r="BP98" s="164" t="s">
        <v>652</v>
      </c>
      <c r="BQ98" s="166" t="s">
        <v>872</v>
      </c>
      <c r="BR98" s="45"/>
      <c r="BS98" s="42"/>
      <c r="BT98" s="50" t="s">
        <v>319</v>
      </c>
      <c r="BU98" s="51" t="s">
        <v>1014</v>
      </c>
      <c r="BV98" s="52">
        <f>K3+(89*K5)</f>
        <v>90</v>
      </c>
      <c r="BW98" s="42"/>
    </row>
    <row r="99" spans="1:75" x14ac:dyDescent="0.2">
      <c r="A99" s="1">
        <v>7</v>
      </c>
      <c r="B99" s="7">
        <f>BV120</f>
        <v>112</v>
      </c>
      <c r="C99" s="8">
        <f>BV519</f>
        <v>511</v>
      </c>
      <c r="D99" s="8">
        <f>BV981</f>
        <v>973</v>
      </c>
      <c r="E99" s="8">
        <f>BV614</f>
        <v>606</v>
      </c>
      <c r="F99" s="8">
        <f>BV890</f>
        <v>882</v>
      </c>
      <c r="G99" s="97">
        <f>BV745</f>
        <v>737</v>
      </c>
      <c r="H99" s="17">
        <f>BV219</f>
        <v>211</v>
      </c>
      <c r="I99" s="8">
        <f>BV332</f>
        <v>324</v>
      </c>
      <c r="J99" s="8">
        <f>BV478</f>
        <v>470</v>
      </c>
      <c r="K99" s="8">
        <f>BV77</f>
        <v>69</v>
      </c>
      <c r="L99" s="8">
        <f>BV639</f>
        <v>631</v>
      </c>
      <c r="M99" s="8">
        <f>BV1008</f>
        <v>1000</v>
      </c>
      <c r="N99" s="8">
        <f>BV724</f>
        <v>716</v>
      </c>
      <c r="O99" s="8">
        <f>BV867</f>
        <v>859</v>
      </c>
      <c r="P99" s="8">
        <f>BV369</f>
        <v>361</v>
      </c>
      <c r="Q99" s="8">
        <f>BV258</f>
        <v>250</v>
      </c>
      <c r="R99" s="8">
        <f>BV786</f>
        <v>778</v>
      </c>
      <c r="S99" s="8">
        <f>BV673</f>
        <v>665</v>
      </c>
      <c r="T99" s="8">
        <f>BV179</f>
        <v>171</v>
      </c>
      <c r="U99" s="8">
        <f>BV324</f>
        <v>316</v>
      </c>
      <c r="V99" s="8">
        <f>BV32</f>
        <v>24</v>
      </c>
      <c r="W99" s="8">
        <f>BV399</f>
        <v>391</v>
      </c>
      <c r="X99" s="8">
        <f>BV957</f>
        <v>949</v>
      </c>
      <c r="Y99" s="8">
        <f>BV558</f>
        <v>550</v>
      </c>
      <c r="Z99" s="8">
        <f>BV700</f>
        <v>692</v>
      </c>
      <c r="AA99" s="8">
        <f>BV811</f>
        <v>803</v>
      </c>
      <c r="AB99" s="8">
        <f>BV281</f>
        <v>273</v>
      </c>
      <c r="AC99" s="8">
        <f>BV138</f>
        <v>130</v>
      </c>
      <c r="AD99" s="8">
        <f>BV438</f>
        <v>430</v>
      </c>
      <c r="AE99" s="8">
        <f>BV69</f>
        <v>61</v>
      </c>
      <c r="AF99" s="8">
        <f>BV535</f>
        <v>527</v>
      </c>
      <c r="AG99" s="9">
        <f>BV936</f>
        <v>928</v>
      </c>
      <c r="AH99" s="5">
        <f t="shared" si="30"/>
        <v>16400</v>
      </c>
      <c r="AI99" s="5">
        <f t="shared" si="31"/>
        <v>11201200</v>
      </c>
      <c r="AJ99" s="2">
        <f t="shared" si="29"/>
        <v>8606720000</v>
      </c>
      <c r="AL99" s="163" t="s">
        <v>431</v>
      </c>
      <c r="AM99" s="164" t="s">
        <v>87</v>
      </c>
      <c r="AN99" s="165" t="s">
        <v>493</v>
      </c>
      <c r="AO99" s="164" t="s">
        <v>23</v>
      </c>
      <c r="AP99" s="165" t="s">
        <v>304</v>
      </c>
      <c r="AQ99" s="164" t="s">
        <v>210</v>
      </c>
      <c r="AR99" s="164" t="s">
        <v>367</v>
      </c>
      <c r="AS99" s="164" t="s">
        <v>148</v>
      </c>
      <c r="AT99" s="164" t="s">
        <v>945</v>
      </c>
      <c r="AU99" s="164" t="s">
        <v>600</v>
      </c>
      <c r="AV99" s="164" t="s">
        <v>1007</v>
      </c>
      <c r="AW99" s="165" t="s">
        <v>537</v>
      </c>
      <c r="AX99" s="164" t="s">
        <v>820</v>
      </c>
      <c r="AY99" s="165" t="s">
        <v>379</v>
      </c>
      <c r="AZ99" s="164" t="s">
        <v>882</v>
      </c>
      <c r="BA99" s="164" t="s">
        <v>663</v>
      </c>
      <c r="BB99" s="164" t="s">
        <v>95</v>
      </c>
      <c r="BC99" s="164" t="s">
        <v>439</v>
      </c>
      <c r="BD99" s="164" t="s">
        <v>31</v>
      </c>
      <c r="BE99" s="164" t="s">
        <v>501</v>
      </c>
      <c r="BF99" s="164" t="s">
        <v>217</v>
      </c>
      <c r="BG99" s="164" t="s">
        <v>312</v>
      </c>
      <c r="BH99" s="165" t="s">
        <v>156</v>
      </c>
      <c r="BI99" s="164" t="s">
        <v>375</v>
      </c>
      <c r="BJ99" s="164" t="s">
        <v>576</v>
      </c>
      <c r="BK99" s="164" t="s">
        <v>922</v>
      </c>
      <c r="BL99" s="164" t="s">
        <v>514</v>
      </c>
      <c r="BM99" s="164" t="s">
        <v>983</v>
      </c>
      <c r="BN99" s="164" t="s">
        <v>703</v>
      </c>
      <c r="BO99" s="164" t="s">
        <v>796</v>
      </c>
      <c r="BP99" s="164" t="s">
        <v>639</v>
      </c>
      <c r="BQ99" s="168" t="s">
        <v>1135</v>
      </c>
      <c r="BR99" s="45"/>
      <c r="BS99" s="42"/>
      <c r="BT99" s="50" t="s">
        <v>142</v>
      </c>
      <c r="BU99" s="51" t="s">
        <v>1014</v>
      </c>
      <c r="BV99" s="52">
        <f>K3+(90*K5)</f>
        <v>91</v>
      </c>
      <c r="BW99" s="42"/>
    </row>
    <row r="100" spans="1:75" x14ac:dyDescent="0.2">
      <c r="A100" s="1">
        <v>8</v>
      </c>
      <c r="B100" s="7">
        <f>BV467</f>
        <v>459</v>
      </c>
      <c r="C100" s="8">
        <f>BV100</f>
        <v>92</v>
      </c>
      <c r="D100" s="8">
        <f>BV626</f>
        <v>618</v>
      </c>
      <c r="E100" s="8">
        <f>BV1025</f>
        <v>1017</v>
      </c>
      <c r="F100" s="97">
        <f>BV733</f>
        <v>725</v>
      </c>
      <c r="G100" s="8">
        <f>BV846</f>
        <v>838</v>
      </c>
      <c r="H100" s="8">
        <f>BV384</f>
        <v>376</v>
      </c>
      <c r="I100" s="17">
        <f>BV239</f>
        <v>231</v>
      </c>
      <c r="J100" s="8">
        <f>BV121</f>
        <v>113</v>
      </c>
      <c r="K100" s="8">
        <f>BV490</f>
        <v>482</v>
      </c>
      <c r="L100" s="8">
        <f>BV988</f>
        <v>980</v>
      </c>
      <c r="M100" s="8">
        <f>BV587</f>
        <v>579</v>
      </c>
      <c r="N100" s="8">
        <f>BV887</f>
        <v>879</v>
      </c>
      <c r="O100" s="8">
        <f>BV776</f>
        <v>768</v>
      </c>
      <c r="P100" s="8">
        <f>BV214</f>
        <v>206</v>
      </c>
      <c r="Q100" s="8">
        <f>BV357</f>
        <v>349</v>
      </c>
      <c r="R100" s="8">
        <f>BV693</f>
        <v>685</v>
      </c>
      <c r="S100" s="8">
        <f>BV838</f>
        <v>830</v>
      </c>
      <c r="T100" s="8">
        <f>BV280</f>
        <v>272</v>
      </c>
      <c r="U100" s="8">
        <f>BV167</f>
        <v>159</v>
      </c>
      <c r="V100" s="8">
        <f>BV443</f>
        <v>435</v>
      </c>
      <c r="W100" s="8">
        <f>BV44</f>
        <v>36</v>
      </c>
      <c r="X100" s="8">
        <f>BV538</f>
        <v>530</v>
      </c>
      <c r="Y100" s="8">
        <f>BV905</f>
        <v>897</v>
      </c>
      <c r="Z100" s="8">
        <f>BV799</f>
        <v>791</v>
      </c>
      <c r="AA100" s="8">
        <f>BV656</f>
        <v>648</v>
      </c>
      <c r="AB100" s="8">
        <f>BV190</f>
        <v>182</v>
      </c>
      <c r="AC100" s="8">
        <f>BV301</f>
        <v>293</v>
      </c>
      <c r="AD100" s="8">
        <f>BV17</f>
        <v>9</v>
      </c>
      <c r="AE100" s="8">
        <f>BV418</f>
        <v>410</v>
      </c>
      <c r="AF100" s="8">
        <f>BV948</f>
        <v>940</v>
      </c>
      <c r="AG100" s="9">
        <f>BV579</f>
        <v>571</v>
      </c>
      <c r="AH100" s="5">
        <f t="shared" si="30"/>
        <v>16400</v>
      </c>
      <c r="AI100" s="5">
        <f t="shared" si="31"/>
        <v>11201200</v>
      </c>
      <c r="AJ100" s="2">
        <f t="shared" si="29"/>
        <v>8606720000</v>
      </c>
      <c r="AL100" s="163" t="s">
        <v>420</v>
      </c>
      <c r="AM100" s="164" t="s">
        <v>76</v>
      </c>
      <c r="AN100" s="164" t="s">
        <v>482</v>
      </c>
      <c r="AO100" s="165" t="s">
        <v>13</v>
      </c>
      <c r="AP100" s="164" t="s">
        <v>293</v>
      </c>
      <c r="AQ100" s="165" t="s">
        <v>1016</v>
      </c>
      <c r="AR100" s="164" t="s">
        <v>357</v>
      </c>
      <c r="AS100" s="164" t="s">
        <v>138</v>
      </c>
      <c r="AT100" s="164" t="s">
        <v>940</v>
      </c>
      <c r="AU100" s="164" t="s">
        <v>595</v>
      </c>
      <c r="AV100" s="165" t="s">
        <v>1002</v>
      </c>
      <c r="AW100" s="164" t="s">
        <v>2</v>
      </c>
      <c r="AX100" s="165" t="s">
        <v>815</v>
      </c>
      <c r="AY100" s="164" t="s">
        <v>721</v>
      </c>
      <c r="AZ100" s="164" t="s">
        <v>877</v>
      </c>
      <c r="BA100" s="164" t="s">
        <v>658</v>
      </c>
      <c r="BB100" s="164" t="s">
        <v>100</v>
      </c>
      <c r="BC100" s="164" t="s">
        <v>444</v>
      </c>
      <c r="BD100" s="164" t="s">
        <v>36</v>
      </c>
      <c r="BE100" s="164" t="s">
        <v>506</v>
      </c>
      <c r="BF100" s="164" t="s">
        <v>222</v>
      </c>
      <c r="BG100" s="164" t="s">
        <v>317</v>
      </c>
      <c r="BH100" s="164" t="s">
        <v>160</v>
      </c>
      <c r="BI100" s="165" t="s">
        <v>1137</v>
      </c>
      <c r="BJ100" s="164" t="s">
        <v>587</v>
      </c>
      <c r="BK100" s="164" t="s">
        <v>933</v>
      </c>
      <c r="BL100" s="164" t="s">
        <v>525</v>
      </c>
      <c r="BM100" s="164" t="s">
        <v>994</v>
      </c>
      <c r="BN100" s="164" t="s">
        <v>713</v>
      </c>
      <c r="BO100" s="164" t="s">
        <v>807</v>
      </c>
      <c r="BP100" s="165" t="s">
        <v>650</v>
      </c>
      <c r="BQ100" s="166" t="s">
        <v>870</v>
      </c>
      <c r="BR100" s="45"/>
      <c r="BS100" s="42"/>
      <c r="BT100" s="50" t="s">
        <v>76</v>
      </c>
      <c r="BU100" s="51" t="s">
        <v>1014</v>
      </c>
      <c r="BV100" s="52">
        <f>K3+(91*K5)</f>
        <v>92</v>
      </c>
      <c r="BW100" s="42"/>
    </row>
    <row r="101" spans="1:75" x14ac:dyDescent="0.2">
      <c r="A101" s="1">
        <v>9</v>
      </c>
      <c r="B101" s="7">
        <f>BV169</f>
        <v>161</v>
      </c>
      <c r="C101" s="8">
        <f>BV314</f>
        <v>306</v>
      </c>
      <c r="D101" s="8">
        <f>BV780</f>
        <v>772</v>
      </c>
      <c r="E101" s="8">
        <f>BV667</f>
        <v>659</v>
      </c>
      <c r="F101" s="8">
        <f>BV967</f>
        <v>959</v>
      </c>
      <c r="G101" s="8">
        <f>BV568</f>
        <v>560</v>
      </c>
      <c r="H101" s="8">
        <f>BV38</f>
        <v>30</v>
      </c>
      <c r="I101" s="8">
        <f>BV405</f>
        <v>397</v>
      </c>
      <c r="J101" s="17">
        <f>BV291</f>
        <v>283</v>
      </c>
      <c r="K101" s="8">
        <f>BV148</f>
        <v>140</v>
      </c>
      <c r="L101" s="8">
        <f>BV706</f>
        <v>698</v>
      </c>
      <c r="M101" s="97">
        <f>BV817</f>
        <v>809</v>
      </c>
      <c r="N101" s="8">
        <f>BV525</f>
        <v>517</v>
      </c>
      <c r="O101" s="8">
        <f>BV926</f>
        <v>918</v>
      </c>
      <c r="P101" s="8">
        <f>BV432</f>
        <v>424</v>
      </c>
      <c r="Q101" s="8">
        <f>BV63</f>
        <v>55</v>
      </c>
      <c r="R101" s="8">
        <f>BV975</f>
        <v>967</v>
      </c>
      <c r="S101" s="8">
        <f>BV608</f>
        <v>600</v>
      </c>
      <c r="T101" s="8">
        <f>BV110</f>
        <v>102</v>
      </c>
      <c r="U101" s="8">
        <f>BV509</f>
        <v>501</v>
      </c>
      <c r="V101" s="8">
        <f>BV225</f>
        <v>217</v>
      </c>
      <c r="W101" s="8">
        <f>BV338</f>
        <v>330</v>
      </c>
      <c r="X101" s="8">
        <f>BV900</f>
        <v>892</v>
      </c>
      <c r="Y101" s="8">
        <f>BV755</f>
        <v>747</v>
      </c>
      <c r="Z101" s="8">
        <f>BV645</f>
        <v>637</v>
      </c>
      <c r="AA101" s="8">
        <f>BV1014</f>
        <v>1006</v>
      </c>
      <c r="AB101" s="8">
        <f>BV488</f>
        <v>480</v>
      </c>
      <c r="AC101" s="8">
        <f>BV87</f>
        <v>79</v>
      </c>
      <c r="AD101" s="8">
        <f>BV363</f>
        <v>355</v>
      </c>
      <c r="AE101" s="8">
        <f>BV252</f>
        <v>244</v>
      </c>
      <c r="AF101" s="8">
        <f>BV714</f>
        <v>706</v>
      </c>
      <c r="AG101" s="9">
        <f>BV857</f>
        <v>849</v>
      </c>
      <c r="AH101" s="5">
        <f t="shared" si="30"/>
        <v>16400</v>
      </c>
      <c r="AI101" s="5">
        <f t="shared" si="31"/>
        <v>11201200</v>
      </c>
      <c r="AL101" s="163" t="s">
        <v>861</v>
      </c>
      <c r="AM101" s="164" t="s">
        <v>640</v>
      </c>
      <c r="AN101" s="164" t="s">
        <v>797</v>
      </c>
      <c r="AO101" s="164" t="s">
        <v>704</v>
      </c>
      <c r="AP101" s="165" t="s">
        <v>984</v>
      </c>
      <c r="AQ101" s="164" t="s">
        <v>515</v>
      </c>
      <c r="AR101" s="164" t="s">
        <v>923</v>
      </c>
      <c r="AS101" s="164" t="s">
        <v>577</v>
      </c>
      <c r="AT101" s="164" t="s">
        <v>374</v>
      </c>
      <c r="AU101" s="164" t="s">
        <v>155</v>
      </c>
      <c r="AV101" s="164" t="s">
        <v>311</v>
      </c>
      <c r="AW101" s="164" t="s">
        <v>216</v>
      </c>
      <c r="AX101" s="164" t="s">
        <v>500</v>
      </c>
      <c r="AY101" s="165" t="s">
        <v>1127</v>
      </c>
      <c r="AZ101" s="164" t="s">
        <v>438</v>
      </c>
      <c r="BA101" s="164" t="s">
        <v>94</v>
      </c>
      <c r="BB101" s="165" t="s">
        <v>664</v>
      </c>
      <c r="BC101" s="164" t="s">
        <v>883</v>
      </c>
      <c r="BD101" s="164" t="s">
        <v>726</v>
      </c>
      <c r="BE101" s="164" t="s">
        <v>821</v>
      </c>
      <c r="BF101" s="164" t="s">
        <v>538</v>
      </c>
      <c r="BG101" s="164" t="s">
        <v>1008</v>
      </c>
      <c r="BH101" s="165" t="s">
        <v>601</v>
      </c>
      <c r="BI101" s="164" t="s">
        <v>946</v>
      </c>
      <c r="BJ101" s="164" t="s">
        <v>147</v>
      </c>
      <c r="BK101" s="165" t="s">
        <v>366</v>
      </c>
      <c r="BL101" s="164" t="s">
        <v>209</v>
      </c>
      <c r="BM101" s="164" t="s">
        <v>303</v>
      </c>
      <c r="BN101" s="164" t="s">
        <v>22</v>
      </c>
      <c r="BO101" s="164" t="s">
        <v>492</v>
      </c>
      <c r="BP101" s="164" t="s">
        <v>86</v>
      </c>
      <c r="BQ101" s="168" t="s">
        <v>430</v>
      </c>
      <c r="BR101" s="45"/>
      <c r="BS101" s="42"/>
      <c r="BT101" s="50" t="s">
        <v>893</v>
      </c>
      <c r="BU101" s="51" t="s">
        <v>1014</v>
      </c>
      <c r="BV101" s="52">
        <f>K3+(92*K5)</f>
        <v>93</v>
      </c>
      <c r="BW101" s="42"/>
    </row>
    <row r="102" spans="1:75" x14ac:dyDescent="0.2">
      <c r="A102" s="1">
        <v>10</v>
      </c>
      <c r="B102" s="7">
        <f>BV270</f>
        <v>262</v>
      </c>
      <c r="C102" s="8">
        <f>BV157</f>
        <v>149</v>
      </c>
      <c r="D102" s="8">
        <f>BV687</f>
        <v>679</v>
      </c>
      <c r="E102" s="8">
        <f>BV832</f>
        <v>824</v>
      </c>
      <c r="F102" s="8">
        <f>BV548</f>
        <v>540</v>
      </c>
      <c r="G102" s="8">
        <f>BV915</f>
        <v>907</v>
      </c>
      <c r="H102" s="8">
        <f>BV449</f>
        <v>441</v>
      </c>
      <c r="I102" s="8">
        <f>BV50</f>
        <v>42</v>
      </c>
      <c r="J102" s="8">
        <f>BV200</f>
        <v>192</v>
      </c>
      <c r="K102" s="17">
        <f>BV311</f>
        <v>303</v>
      </c>
      <c r="L102" s="97">
        <f>BV805</f>
        <v>797</v>
      </c>
      <c r="M102" s="8">
        <f>BV662</f>
        <v>654</v>
      </c>
      <c r="N102" s="8">
        <f>BV938</f>
        <v>930</v>
      </c>
      <c r="O102" s="8">
        <f>BV569</f>
        <v>561</v>
      </c>
      <c r="P102" s="8">
        <f>BV11</f>
        <v>3</v>
      </c>
      <c r="Q102" s="8">
        <f>BV412</f>
        <v>404</v>
      </c>
      <c r="R102" s="8">
        <f>BV620</f>
        <v>612</v>
      </c>
      <c r="S102" s="8">
        <f>BV1019</f>
        <v>1011</v>
      </c>
      <c r="T102" s="8">
        <f>BV457</f>
        <v>449</v>
      </c>
      <c r="U102" s="8">
        <f>BV90</f>
        <v>82</v>
      </c>
      <c r="V102" s="8">
        <f>BV390</f>
        <v>382</v>
      </c>
      <c r="W102" s="8">
        <f>BV245</f>
        <v>237</v>
      </c>
      <c r="X102" s="8">
        <f>BV743</f>
        <v>735</v>
      </c>
      <c r="Y102" s="8">
        <f>BV856</f>
        <v>848</v>
      </c>
      <c r="Z102" s="8">
        <f>BV994</f>
        <v>986</v>
      </c>
      <c r="AA102" s="8">
        <f>BV593</f>
        <v>585</v>
      </c>
      <c r="AB102" s="8">
        <f>BV131</f>
        <v>123</v>
      </c>
      <c r="AC102" s="8">
        <f>BV500</f>
        <v>492</v>
      </c>
      <c r="AD102" s="8">
        <f>BV208</f>
        <v>200</v>
      </c>
      <c r="AE102" s="8">
        <f>BV351</f>
        <v>343</v>
      </c>
      <c r="AF102" s="8">
        <f>BV877</f>
        <v>869</v>
      </c>
      <c r="AG102" s="9">
        <f>BV766</f>
        <v>758</v>
      </c>
      <c r="AH102" s="5">
        <f t="shared" si="30"/>
        <v>16400</v>
      </c>
      <c r="AI102" s="5">
        <f t="shared" si="31"/>
        <v>11201200</v>
      </c>
      <c r="AL102" s="163" t="s">
        <v>869</v>
      </c>
      <c r="AM102" s="164" t="s">
        <v>649</v>
      </c>
      <c r="AN102" s="164" t="s">
        <v>806</v>
      </c>
      <c r="AO102" s="164" t="s">
        <v>712</v>
      </c>
      <c r="AP102" s="164" t="s">
        <v>993</v>
      </c>
      <c r="AQ102" s="165" t="s">
        <v>1133</v>
      </c>
      <c r="AR102" s="164" t="s">
        <v>932</v>
      </c>
      <c r="AS102" s="164" t="s">
        <v>586</v>
      </c>
      <c r="AT102" s="164" t="s">
        <v>381</v>
      </c>
      <c r="AU102" s="164" t="s">
        <v>161</v>
      </c>
      <c r="AV102" s="164" t="s">
        <v>318</v>
      </c>
      <c r="AW102" s="164" t="s">
        <v>223</v>
      </c>
      <c r="AX102" s="165" t="s">
        <v>507</v>
      </c>
      <c r="AY102" s="164" t="s">
        <v>37</v>
      </c>
      <c r="AZ102" s="164" t="s">
        <v>445</v>
      </c>
      <c r="BA102" s="164" t="s">
        <v>101</v>
      </c>
      <c r="BB102" s="164" t="s">
        <v>657</v>
      </c>
      <c r="BC102" s="165" t="s">
        <v>876</v>
      </c>
      <c r="BD102" s="164" t="s">
        <v>720</v>
      </c>
      <c r="BE102" s="164" t="s">
        <v>814</v>
      </c>
      <c r="BF102" s="164" t="s">
        <v>532</v>
      </c>
      <c r="BG102" s="164" t="s">
        <v>1001</v>
      </c>
      <c r="BH102" s="164" t="s">
        <v>594</v>
      </c>
      <c r="BI102" s="165" t="s">
        <v>939</v>
      </c>
      <c r="BJ102" s="165" t="s">
        <v>139</v>
      </c>
      <c r="BK102" s="164" t="s">
        <v>358</v>
      </c>
      <c r="BL102" s="164" t="s">
        <v>200</v>
      </c>
      <c r="BM102" s="164" t="s">
        <v>294</v>
      </c>
      <c r="BN102" s="164" t="s">
        <v>14</v>
      </c>
      <c r="BO102" s="164" t="s">
        <v>483</v>
      </c>
      <c r="BP102" s="165" t="s">
        <v>77</v>
      </c>
      <c r="BQ102" s="166" t="s">
        <v>421</v>
      </c>
      <c r="BR102" s="45"/>
      <c r="BS102" s="42"/>
      <c r="BT102" s="50" t="s">
        <v>826</v>
      </c>
      <c r="BU102" s="51" t="s">
        <v>1014</v>
      </c>
      <c r="BV102" s="52">
        <f>K3+(93*K5)</f>
        <v>94</v>
      </c>
      <c r="BW102" s="42"/>
    </row>
    <row r="103" spans="1:75" x14ac:dyDescent="0.2">
      <c r="A103" s="1">
        <v>11</v>
      </c>
      <c r="B103" s="7">
        <f>BV866</f>
        <v>858</v>
      </c>
      <c r="C103" s="8">
        <f>BV721</f>
        <v>713</v>
      </c>
      <c r="D103" s="8">
        <f>BV259</f>
        <v>251</v>
      </c>
      <c r="E103" s="8">
        <f>BV372</f>
        <v>364</v>
      </c>
      <c r="F103" s="8">
        <f>BV80</f>
        <v>72</v>
      </c>
      <c r="G103" s="8">
        <f>BV479</f>
        <v>471</v>
      </c>
      <c r="H103" s="8">
        <f>BV1005</f>
        <v>997</v>
      </c>
      <c r="I103" s="8">
        <f>BV638</f>
        <v>630</v>
      </c>
      <c r="J103" s="8">
        <f>BV748</f>
        <v>740</v>
      </c>
      <c r="K103" s="97">
        <f>BV891</f>
        <v>883</v>
      </c>
      <c r="L103" s="17">
        <f>BV329</f>
        <v>321</v>
      </c>
      <c r="M103" s="8">
        <f>BV218</f>
        <v>210</v>
      </c>
      <c r="N103" s="8">
        <f>BV518</f>
        <v>510</v>
      </c>
      <c r="O103" s="8">
        <f>BV117</f>
        <v>109</v>
      </c>
      <c r="P103" s="8">
        <f>BV615</f>
        <v>607</v>
      </c>
      <c r="Q103" s="8">
        <f>BV984</f>
        <v>976</v>
      </c>
      <c r="R103" s="8">
        <f>BV72</f>
        <v>64</v>
      </c>
      <c r="S103" s="8">
        <f>BV439</f>
        <v>431</v>
      </c>
      <c r="T103" s="8">
        <f>BV933</f>
        <v>925</v>
      </c>
      <c r="U103" s="8">
        <f>BV534</f>
        <v>526</v>
      </c>
      <c r="V103" s="8">
        <f>BV810</f>
        <v>802</v>
      </c>
      <c r="W103" s="8">
        <f>BV697</f>
        <v>689</v>
      </c>
      <c r="X103" s="8">
        <f>BV139</f>
        <v>131</v>
      </c>
      <c r="Y103" s="8">
        <f>BV284</f>
        <v>276</v>
      </c>
      <c r="Z103" s="8">
        <f>BV398</f>
        <v>390</v>
      </c>
      <c r="AA103" s="8">
        <f>BV29</f>
        <v>21</v>
      </c>
      <c r="AB103" s="8">
        <f>BV559</f>
        <v>551</v>
      </c>
      <c r="AC103" s="8">
        <f>BV960</f>
        <v>952</v>
      </c>
      <c r="AD103" s="8">
        <f>BV676</f>
        <v>668</v>
      </c>
      <c r="AE103" s="8">
        <f>BV787</f>
        <v>779</v>
      </c>
      <c r="AF103" s="8">
        <f>BV321</f>
        <v>313</v>
      </c>
      <c r="AG103" s="9">
        <f>BV178</f>
        <v>170</v>
      </c>
      <c r="AH103" s="5">
        <f t="shared" si="30"/>
        <v>16400</v>
      </c>
      <c r="AI103" s="5">
        <f t="shared" si="31"/>
        <v>11201200</v>
      </c>
      <c r="AJ103" s="2">
        <f t="shared" si="29"/>
        <v>8606720000</v>
      </c>
      <c r="AL103" s="167" t="s">
        <v>859</v>
      </c>
      <c r="AM103" s="164" t="s">
        <v>638</v>
      </c>
      <c r="AN103" s="164" t="s">
        <v>795</v>
      </c>
      <c r="AO103" s="164" t="s">
        <v>702</v>
      </c>
      <c r="AP103" s="164" t="s">
        <v>982</v>
      </c>
      <c r="AQ103" s="164" t="s">
        <v>513</v>
      </c>
      <c r="AR103" s="165" t="s">
        <v>1084</v>
      </c>
      <c r="AS103" s="164" t="s">
        <v>575</v>
      </c>
      <c r="AT103" s="164" t="s">
        <v>376</v>
      </c>
      <c r="AU103" s="165" t="s">
        <v>65</v>
      </c>
      <c r="AV103" s="164" t="s">
        <v>313</v>
      </c>
      <c r="AW103" s="164" t="s">
        <v>218</v>
      </c>
      <c r="AX103" s="164" t="s">
        <v>502</v>
      </c>
      <c r="AY103" s="164" t="s">
        <v>32</v>
      </c>
      <c r="AZ103" s="164" t="s">
        <v>440</v>
      </c>
      <c r="BA103" s="165" t="s">
        <v>96</v>
      </c>
      <c r="BB103" s="164" t="s">
        <v>662</v>
      </c>
      <c r="BC103" s="164" t="s">
        <v>881</v>
      </c>
      <c r="BD103" s="165" t="s">
        <v>1129</v>
      </c>
      <c r="BE103" s="164" t="s">
        <v>819</v>
      </c>
      <c r="BF103" s="164" t="s">
        <v>536</v>
      </c>
      <c r="BG103" s="164" t="s">
        <v>1006</v>
      </c>
      <c r="BH103" s="164" t="s">
        <v>599</v>
      </c>
      <c r="BI103" s="164" t="s">
        <v>944</v>
      </c>
      <c r="BJ103" s="164" t="s">
        <v>149</v>
      </c>
      <c r="BK103" s="164" t="s">
        <v>368</v>
      </c>
      <c r="BL103" s="164" t="s">
        <v>211</v>
      </c>
      <c r="BM103" s="165" t="s">
        <v>305</v>
      </c>
      <c r="BN103" s="164" t="s">
        <v>24</v>
      </c>
      <c r="BO103" s="164" t="s">
        <v>494</v>
      </c>
      <c r="BP103" s="164" t="s">
        <v>88</v>
      </c>
      <c r="BQ103" s="166" t="s">
        <v>432</v>
      </c>
      <c r="BR103" s="45"/>
      <c r="BS103" s="42"/>
      <c r="BT103" s="50" t="s">
        <v>758</v>
      </c>
      <c r="BU103" s="51" t="s">
        <v>1014</v>
      </c>
      <c r="BV103" s="52">
        <f>K3+(94*K5)</f>
        <v>95</v>
      </c>
      <c r="BW103" s="42"/>
    </row>
    <row r="104" spans="1:75" x14ac:dyDescent="0.2">
      <c r="A104" s="1">
        <v>12</v>
      </c>
      <c r="B104" s="7">
        <f>BV773</f>
        <v>765</v>
      </c>
      <c r="C104" s="8">
        <f>BV886</f>
        <v>878</v>
      </c>
      <c r="D104" s="8">
        <f>BV360</f>
        <v>352</v>
      </c>
      <c r="E104" s="8">
        <f>BV215</f>
        <v>207</v>
      </c>
      <c r="F104" s="8">
        <f>BV491</f>
        <v>483</v>
      </c>
      <c r="G104" s="8">
        <f>BV124</f>
        <v>116</v>
      </c>
      <c r="H104" s="8">
        <f>BV586</f>
        <v>578</v>
      </c>
      <c r="I104" s="8">
        <f>BV985</f>
        <v>977</v>
      </c>
      <c r="J104" s="97">
        <f>BV847</f>
        <v>839</v>
      </c>
      <c r="K104" s="8">
        <f>BV736</f>
        <v>728</v>
      </c>
      <c r="L104" s="8">
        <f>BV238</f>
        <v>230</v>
      </c>
      <c r="M104" s="17">
        <f>BV381</f>
        <v>373</v>
      </c>
      <c r="N104" s="8">
        <f>BV97</f>
        <v>89</v>
      </c>
      <c r="O104" s="8">
        <f>BV466</f>
        <v>458</v>
      </c>
      <c r="P104" s="8">
        <f>BV1028</f>
        <v>1020</v>
      </c>
      <c r="Q104" s="8">
        <f>BV627</f>
        <v>619</v>
      </c>
      <c r="R104" s="8">
        <f>BV419</f>
        <v>411</v>
      </c>
      <c r="S104" s="8">
        <f>BV20</f>
        <v>12</v>
      </c>
      <c r="T104" s="8">
        <f>BV578</f>
        <v>570</v>
      </c>
      <c r="U104" s="8">
        <f>BV945</f>
        <v>937</v>
      </c>
      <c r="V104" s="8">
        <f>BV653</f>
        <v>645</v>
      </c>
      <c r="W104" s="8">
        <f>BV798</f>
        <v>790</v>
      </c>
      <c r="X104" s="8">
        <f>BV304</f>
        <v>296</v>
      </c>
      <c r="Y104" s="8">
        <f>BV191</f>
        <v>183</v>
      </c>
      <c r="Z104" s="8">
        <f>BV41</f>
        <v>33</v>
      </c>
      <c r="AA104" s="8">
        <f>BV442</f>
        <v>434</v>
      </c>
      <c r="AB104" s="8">
        <f>BV908</f>
        <v>900</v>
      </c>
      <c r="AC104" s="8">
        <f>BV539</f>
        <v>531</v>
      </c>
      <c r="AD104" s="8">
        <f>BV839</f>
        <v>831</v>
      </c>
      <c r="AE104" s="8">
        <f>BV696</f>
        <v>688</v>
      </c>
      <c r="AF104" s="8">
        <f>BV166</f>
        <v>158</v>
      </c>
      <c r="AG104" s="9">
        <f>BV277</f>
        <v>269</v>
      </c>
      <c r="AH104" s="5">
        <f t="shared" si="30"/>
        <v>16400</v>
      </c>
      <c r="AI104" s="5">
        <f t="shared" si="31"/>
        <v>11201200</v>
      </c>
      <c r="AJ104" s="2">
        <f t="shared" si="29"/>
        <v>8606720000</v>
      </c>
      <c r="AL104" s="163" t="s">
        <v>871</v>
      </c>
      <c r="AM104" s="165" t="s">
        <v>651</v>
      </c>
      <c r="AN104" s="164" t="s">
        <v>808</v>
      </c>
      <c r="AO104" s="164" t="s">
        <v>714</v>
      </c>
      <c r="AP104" s="164" t="s">
        <v>995</v>
      </c>
      <c r="AQ104" s="164" t="s">
        <v>526</v>
      </c>
      <c r="AR104" s="164" t="s">
        <v>1</v>
      </c>
      <c r="AS104" s="165" t="s">
        <v>588</v>
      </c>
      <c r="AT104" s="165" t="s">
        <v>1016</v>
      </c>
      <c r="AU104" s="164" t="s">
        <v>159</v>
      </c>
      <c r="AV104" s="164" t="s">
        <v>316</v>
      </c>
      <c r="AW104" s="164" t="s">
        <v>221</v>
      </c>
      <c r="AX104" s="164" t="s">
        <v>505</v>
      </c>
      <c r="AY104" s="164" t="s">
        <v>35</v>
      </c>
      <c r="AZ104" s="165" t="s">
        <v>443</v>
      </c>
      <c r="BA104" s="164" t="s">
        <v>99</v>
      </c>
      <c r="BB104" s="164" t="s">
        <v>659</v>
      </c>
      <c r="BC104" s="164" t="s">
        <v>878</v>
      </c>
      <c r="BD104" s="164" t="s">
        <v>722</v>
      </c>
      <c r="BE104" s="165" t="s">
        <v>816</v>
      </c>
      <c r="BF104" s="164" t="s">
        <v>533</v>
      </c>
      <c r="BG104" s="164" t="s">
        <v>1003</v>
      </c>
      <c r="BH104" s="164" t="s">
        <v>596</v>
      </c>
      <c r="BI104" s="164" t="s">
        <v>941</v>
      </c>
      <c r="BJ104" s="164" t="s">
        <v>137</v>
      </c>
      <c r="BK104" s="164" t="s">
        <v>356</v>
      </c>
      <c r="BL104" s="165" t="s">
        <v>1111</v>
      </c>
      <c r="BM104" s="164" t="s">
        <v>292</v>
      </c>
      <c r="BN104" s="164" t="s">
        <v>12</v>
      </c>
      <c r="BO104" s="164" t="s">
        <v>481</v>
      </c>
      <c r="BP104" s="164" t="s">
        <v>75</v>
      </c>
      <c r="BQ104" s="166" t="s">
        <v>419</v>
      </c>
      <c r="BR104" s="45"/>
      <c r="BS104" s="42"/>
      <c r="BT104" s="50" t="s">
        <v>572</v>
      </c>
      <c r="BU104" s="51" t="s">
        <v>1014</v>
      </c>
      <c r="BV104" s="52">
        <f>K3+(95*K5)</f>
        <v>96</v>
      </c>
      <c r="BW104" s="42"/>
    </row>
    <row r="105" spans="1:75" x14ac:dyDescent="0.2">
      <c r="A105" s="1">
        <v>13</v>
      </c>
      <c r="B105" s="7">
        <f>BV812</f>
        <v>804</v>
      </c>
      <c r="C105" s="8">
        <f>BV699</f>
        <v>691</v>
      </c>
      <c r="D105" s="8">
        <f>BV137</f>
        <v>129</v>
      </c>
      <c r="E105" s="8">
        <f>BV282</f>
        <v>274</v>
      </c>
      <c r="F105" s="8">
        <f>BV70</f>
        <v>62</v>
      </c>
      <c r="G105" s="8">
        <f>BV437</f>
        <v>429</v>
      </c>
      <c r="H105" s="8">
        <f>BV935</f>
        <v>927</v>
      </c>
      <c r="I105" s="8">
        <f>BV536</f>
        <v>528</v>
      </c>
      <c r="J105" s="8">
        <f>BV674</f>
        <v>666</v>
      </c>
      <c r="K105" s="8">
        <f>BV785</f>
        <v>777</v>
      </c>
      <c r="L105" s="8">
        <f>BV323</f>
        <v>315</v>
      </c>
      <c r="M105" s="8">
        <f>BV180</f>
        <v>172</v>
      </c>
      <c r="N105" s="17">
        <f>BV400</f>
        <v>392</v>
      </c>
      <c r="O105" s="8">
        <f>BV31</f>
        <v>23</v>
      </c>
      <c r="P105" s="8">
        <f>BV557</f>
        <v>549</v>
      </c>
      <c r="Q105" s="97">
        <f>BV958</f>
        <v>950</v>
      </c>
      <c r="R105" s="8">
        <f>BV78</f>
        <v>70</v>
      </c>
      <c r="S105" s="8">
        <f>BV477</f>
        <v>469</v>
      </c>
      <c r="T105" s="8">
        <f>BV1007</f>
        <v>999</v>
      </c>
      <c r="U105" s="8">
        <f>BV640</f>
        <v>632</v>
      </c>
      <c r="V105" s="8">
        <f>BV868</f>
        <v>860</v>
      </c>
      <c r="W105" s="8">
        <f>BV723</f>
        <v>715</v>
      </c>
      <c r="X105" s="8">
        <f>BV257</f>
        <v>249</v>
      </c>
      <c r="Y105" s="8">
        <f>BV370</f>
        <v>362</v>
      </c>
      <c r="Z105" s="8">
        <f>BV520</f>
        <v>512</v>
      </c>
      <c r="AA105" s="8">
        <f>BV119</f>
        <v>111</v>
      </c>
      <c r="AB105" s="8">
        <f>BV613</f>
        <v>605</v>
      </c>
      <c r="AC105" s="8">
        <f>BV982</f>
        <v>974</v>
      </c>
      <c r="AD105" s="8">
        <f>BV746</f>
        <v>738</v>
      </c>
      <c r="AE105" s="8">
        <f>BV889</f>
        <v>881</v>
      </c>
      <c r="AF105" s="8">
        <f>BV331</f>
        <v>323</v>
      </c>
      <c r="AG105" s="9">
        <f>BV220</f>
        <v>212</v>
      </c>
      <c r="AH105" s="5">
        <f t="shared" si="30"/>
        <v>16400</v>
      </c>
      <c r="AI105" s="5">
        <f t="shared" si="31"/>
        <v>11201200</v>
      </c>
      <c r="AJ105" s="2">
        <f t="shared" si="29"/>
        <v>8606720000</v>
      </c>
      <c r="AL105" s="163" t="s">
        <v>865</v>
      </c>
      <c r="AM105" s="164" t="s">
        <v>644</v>
      </c>
      <c r="AN105" s="164" t="s">
        <v>801</v>
      </c>
      <c r="AO105" s="164" t="s">
        <v>708</v>
      </c>
      <c r="AP105" s="164" t="s">
        <v>988</v>
      </c>
      <c r="AQ105" s="164" t="s">
        <v>519</v>
      </c>
      <c r="AR105" s="165" t="s">
        <v>1134</v>
      </c>
      <c r="AS105" s="164" t="s">
        <v>581</v>
      </c>
      <c r="AT105" s="164" t="s">
        <v>370</v>
      </c>
      <c r="AU105" s="164" t="s">
        <v>151</v>
      </c>
      <c r="AV105" s="164" t="s">
        <v>307</v>
      </c>
      <c r="AW105" s="164" t="s">
        <v>213</v>
      </c>
      <c r="AX105" s="164" t="s">
        <v>496</v>
      </c>
      <c r="AY105" s="164" t="s">
        <v>26</v>
      </c>
      <c r="AZ105" s="164" t="s">
        <v>434</v>
      </c>
      <c r="BA105" s="165" t="s">
        <v>90</v>
      </c>
      <c r="BB105" s="164" t="s">
        <v>668</v>
      </c>
      <c r="BC105" s="164" t="s">
        <v>887</v>
      </c>
      <c r="BD105" s="165" t="s">
        <v>730</v>
      </c>
      <c r="BE105" s="164" t="s">
        <v>825</v>
      </c>
      <c r="BF105" s="165" t="s">
        <v>541</v>
      </c>
      <c r="BG105" s="164" t="s">
        <v>1012</v>
      </c>
      <c r="BH105" s="164" t="s">
        <v>605</v>
      </c>
      <c r="BI105" s="164" t="s">
        <v>950</v>
      </c>
      <c r="BJ105" s="164" t="s">
        <v>143</v>
      </c>
      <c r="BK105" s="164" t="s">
        <v>363</v>
      </c>
      <c r="BL105" s="164" t="s">
        <v>205</v>
      </c>
      <c r="BM105" s="165" t="s">
        <v>299</v>
      </c>
      <c r="BN105" s="164" t="s">
        <v>18</v>
      </c>
      <c r="BO105" s="165" t="s">
        <v>488</v>
      </c>
      <c r="BP105" s="164" t="s">
        <v>82</v>
      </c>
      <c r="BQ105" s="166" t="s">
        <v>426</v>
      </c>
      <c r="BR105" s="45"/>
      <c r="BS105" s="42"/>
      <c r="BT105" s="50" t="s">
        <v>3</v>
      </c>
      <c r="BU105" s="51" t="s">
        <v>1014</v>
      </c>
      <c r="BV105" s="52">
        <f>K3+(96*K5)</f>
        <v>97</v>
      </c>
      <c r="BW105" s="42"/>
    </row>
    <row r="106" spans="1:75" x14ac:dyDescent="0.2">
      <c r="A106" s="1">
        <v>14</v>
      </c>
      <c r="B106" s="7">
        <f>BV655</f>
        <v>647</v>
      </c>
      <c r="C106" s="8">
        <f>BV800</f>
        <v>792</v>
      </c>
      <c r="D106" s="8">
        <f>BV302</f>
        <v>294</v>
      </c>
      <c r="E106" s="8">
        <f>BV189</f>
        <v>181</v>
      </c>
      <c r="F106" s="8">
        <f>BV417</f>
        <v>409</v>
      </c>
      <c r="G106" s="8">
        <f>BV18</f>
        <v>10</v>
      </c>
      <c r="H106" s="8">
        <f>BV580</f>
        <v>572</v>
      </c>
      <c r="I106" s="8">
        <f>BV947</f>
        <v>939</v>
      </c>
      <c r="J106" s="8">
        <f>BV837</f>
        <v>829</v>
      </c>
      <c r="K106" s="8">
        <f>BV694</f>
        <v>686</v>
      </c>
      <c r="L106" s="8">
        <f>BV168</f>
        <v>160</v>
      </c>
      <c r="M106" s="8">
        <f>BV279</f>
        <v>271</v>
      </c>
      <c r="N106" s="8">
        <f>BV43</f>
        <v>35</v>
      </c>
      <c r="O106" s="17">
        <f>BV444</f>
        <v>436</v>
      </c>
      <c r="P106" s="97">
        <f>BV906</f>
        <v>898</v>
      </c>
      <c r="Q106" s="8">
        <f>BV537</f>
        <v>529</v>
      </c>
      <c r="R106" s="8">
        <f>BV489</f>
        <v>481</v>
      </c>
      <c r="S106" s="8">
        <f>BV122</f>
        <v>114</v>
      </c>
      <c r="T106" s="8">
        <f>BV588</f>
        <v>580</v>
      </c>
      <c r="U106" s="8">
        <f>BV987</f>
        <v>979</v>
      </c>
      <c r="V106" s="8">
        <f>BV775</f>
        <v>767</v>
      </c>
      <c r="W106" s="8">
        <f>BV888</f>
        <v>880</v>
      </c>
      <c r="X106" s="8">
        <f>BV358</f>
        <v>350</v>
      </c>
      <c r="Y106" s="8">
        <f>BV213</f>
        <v>205</v>
      </c>
      <c r="Z106" s="8">
        <f>BV99</f>
        <v>91</v>
      </c>
      <c r="AA106" s="8">
        <f>BV468</f>
        <v>460</v>
      </c>
      <c r="AB106" s="8">
        <f>BV1026</f>
        <v>1018</v>
      </c>
      <c r="AC106" s="8">
        <f>BV625</f>
        <v>617</v>
      </c>
      <c r="AD106" s="8">
        <f>BV845</f>
        <v>837</v>
      </c>
      <c r="AE106" s="8">
        <f>BV734</f>
        <v>726</v>
      </c>
      <c r="AF106" s="8">
        <f>BV240</f>
        <v>232</v>
      </c>
      <c r="AG106" s="9">
        <f>BV383</f>
        <v>375</v>
      </c>
      <c r="AH106" s="5">
        <f t="shared" si="30"/>
        <v>16400</v>
      </c>
      <c r="AI106" s="5">
        <f t="shared" si="31"/>
        <v>11201200</v>
      </c>
      <c r="AJ106" s="2">
        <f t="shared" si="29"/>
        <v>8606720000</v>
      </c>
      <c r="AL106" s="163" t="s">
        <v>866</v>
      </c>
      <c r="AM106" s="164" t="s">
        <v>645</v>
      </c>
      <c r="AN106" s="164" t="s">
        <v>802</v>
      </c>
      <c r="AO106" s="164" t="s">
        <v>709</v>
      </c>
      <c r="AP106" s="164" t="s">
        <v>989</v>
      </c>
      <c r="AQ106" s="164" t="s">
        <v>520</v>
      </c>
      <c r="AR106" s="164" t="s">
        <v>928</v>
      </c>
      <c r="AS106" s="165" t="s">
        <v>582</v>
      </c>
      <c r="AT106" s="164" t="s">
        <v>385</v>
      </c>
      <c r="AU106" s="164" t="s">
        <v>165</v>
      </c>
      <c r="AV106" s="164" t="s">
        <v>322</v>
      </c>
      <c r="AW106" s="164" t="s">
        <v>227</v>
      </c>
      <c r="AX106" s="164" t="s">
        <v>511</v>
      </c>
      <c r="AY106" s="164" t="s">
        <v>41</v>
      </c>
      <c r="AZ106" s="165" t="s">
        <v>1112</v>
      </c>
      <c r="BA106" s="164" t="s">
        <v>105</v>
      </c>
      <c r="BB106" s="164" t="s">
        <v>653</v>
      </c>
      <c r="BC106" s="164" t="s">
        <v>873</v>
      </c>
      <c r="BD106" s="164" t="s">
        <v>716</v>
      </c>
      <c r="BE106" s="165" t="s">
        <v>810</v>
      </c>
      <c r="BF106" s="164" t="s">
        <v>528</v>
      </c>
      <c r="BG106" s="165" t="s">
        <v>997</v>
      </c>
      <c r="BH106" s="164" t="s">
        <v>590</v>
      </c>
      <c r="BI106" s="164" t="s">
        <v>935</v>
      </c>
      <c r="BJ106" s="164" t="s">
        <v>142</v>
      </c>
      <c r="BK106" s="164" t="s">
        <v>362</v>
      </c>
      <c r="BL106" s="165" t="s">
        <v>204</v>
      </c>
      <c r="BM106" s="164" t="s">
        <v>298</v>
      </c>
      <c r="BN106" s="165" t="s">
        <v>17</v>
      </c>
      <c r="BO106" s="164" t="s">
        <v>487</v>
      </c>
      <c r="BP106" s="164" t="s">
        <v>81</v>
      </c>
      <c r="BQ106" s="166" t="s">
        <v>425</v>
      </c>
      <c r="BR106" s="45"/>
      <c r="BS106" s="42"/>
      <c r="BT106" s="50" t="s">
        <v>4</v>
      </c>
      <c r="BU106" s="51" t="s">
        <v>1014</v>
      </c>
      <c r="BV106" s="52">
        <f>K3+(97*K5)</f>
        <v>98</v>
      </c>
      <c r="BW106" s="42"/>
    </row>
    <row r="107" spans="1:75" x14ac:dyDescent="0.2">
      <c r="A107" s="1">
        <v>15</v>
      </c>
      <c r="B107" s="7">
        <f>BV227</f>
        <v>219</v>
      </c>
      <c r="C107" s="8">
        <f>BV340</f>
        <v>332</v>
      </c>
      <c r="D107" s="8">
        <f>BV898</f>
        <v>890</v>
      </c>
      <c r="E107" s="8">
        <f>BV753</f>
        <v>745</v>
      </c>
      <c r="F107" s="8">
        <f>BV973</f>
        <v>965</v>
      </c>
      <c r="G107" s="8">
        <f>BV606</f>
        <v>598</v>
      </c>
      <c r="H107" s="8">
        <f>BV112</f>
        <v>104</v>
      </c>
      <c r="I107" s="8">
        <f>BV511</f>
        <v>503</v>
      </c>
      <c r="J107" s="8">
        <f>BV361</f>
        <v>353</v>
      </c>
      <c r="K107" s="8">
        <f>BV250</f>
        <v>242</v>
      </c>
      <c r="L107" s="8">
        <f>BV716</f>
        <v>708</v>
      </c>
      <c r="M107" s="8">
        <f>BV859</f>
        <v>851</v>
      </c>
      <c r="N107" s="8">
        <f>BV647</f>
        <v>639</v>
      </c>
      <c r="O107" s="97">
        <f>BV1016</f>
        <v>1008</v>
      </c>
      <c r="P107" s="17">
        <f>BV486</f>
        <v>478</v>
      </c>
      <c r="Q107" s="8">
        <f>BV85</f>
        <v>77</v>
      </c>
      <c r="R107" s="8">
        <f>BV965</f>
        <v>957</v>
      </c>
      <c r="S107" s="8">
        <f>BV566</f>
        <v>558</v>
      </c>
      <c r="T107" s="8">
        <f>BV40</f>
        <v>32</v>
      </c>
      <c r="U107" s="8">
        <f>BV407</f>
        <v>399</v>
      </c>
      <c r="V107" s="8">
        <f>BV171</f>
        <v>163</v>
      </c>
      <c r="W107" s="8">
        <f>BV316</f>
        <v>308</v>
      </c>
      <c r="X107" s="8">
        <f>BV778</f>
        <v>770</v>
      </c>
      <c r="Y107" s="8">
        <f>BV665</f>
        <v>657</v>
      </c>
      <c r="Z107" s="8">
        <f>BV527</f>
        <v>519</v>
      </c>
      <c r="AA107" s="8">
        <f>BV928</f>
        <v>920</v>
      </c>
      <c r="AB107" s="8">
        <f>BV430</f>
        <v>422</v>
      </c>
      <c r="AC107" s="8">
        <f>BV61</f>
        <v>53</v>
      </c>
      <c r="AD107" s="8">
        <f>BV289</f>
        <v>281</v>
      </c>
      <c r="AE107" s="8">
        <f>BV146</f>
        <v>138</v>
      </c>
      <c r="AF107" s="8">
        <f>BV708</f>
        <v>700</v>
      </c>
      <c r="AG107" s="9">
        <f>BV819</f>
        <v>811</v>
      </c>
      <c r="AH107" s="5">
        <f t="shared" si="30"/>
        <v>16400</v>
      </c>
      <c r="AI107" s="5">
        <f t="shared" si="31"/>
        <v>11201200</v>
      </c>
      <c r="AL107" s="163" t="s">
        <v>863</v>
      </c>
      <c r="AM107" s="164" t="s">
        <v>642</v>
      </c>
      <c r="AN107" s="165" t="s">
        <v>799</v>
      </c>
      <c r="AO107" s="164" t="s">
        <v>706</v>
      </c>
      <c r="AP107" s="165" t="s">
        <v>986</v>
      </c>
      <c r="AQ107" s="164" t="s">
        <v>517</v>
      </c>
      <c r="AR107" s="164" t="s">
        <v>925</v>
      </c>
      <c r="AS107" s="164" t="s">
        <v>579</v>
      </c>
      <c r="AT107" s="164" t="s">
        <v>372</v>
      </c>
      <c r="AU107" s="164" t="s">
        <v>153</v>
      </c>
      <c r="AV107" s="164" t="s">
        <v>309</v>
      </c>
      <c r="AW107" s="165" t="s">
        <v>214</v>
      </c>
      <c r="AX107" s="164" t="s">
        <v>498</v>
      </c>
      <c r="AY107" s="165" t="s">
        <v>28</v>
      </c>
      <c r="AZ107" s="164" t="s">
        <v>19</v>
      </c>
      <c r="BA107" s="164" t="s">
        <v>92</v>
      </c>
      <c r="BB107" s="165" t="s">
        <v>666</v>
      </c>
      <c r="BC107" s="164" t="s">
        <v>885</v>
      </c>
      <c r="BD107" s="164" t="s">
        <v>728</v>
      </c>
      <c r="BE107" s="164" t="s">
        <v>823</v>
      </c>
      <c r="BF107" s="164" t="s">
        <v>539</v>
      </c>
      <c r="BG107" s="164" t="s">
        <v>1010</v>
      </c>
      <c r="BH107" s="164" t="s">
        <v>603</v>
      </c>
      <c r="BI107" s="164" t="s">
        <v>948</v>
      </c>
      <c r="BJ107" s="164" t="s">
        <v>145</v>
      </c>
      <c r="BK107" s="165" t="s">
        <v>1128</v>
      </c>
      <c r="BL107" s="164" t="s">
        <v>207</v>
      </c>
      <c r="BM107" s="164" t="s">
        <v>301</v>
      </c>
      <c r="BN107" s="164" t="s">
        <v>20</v>
      </c>
      <c r="BO107" s="164" t="s">
        <v>490</v>
      </c>
      <c r="BP107" s="164" t="s">
        <v>84</v>
      </c>
      <c r="BQ107" s="166" t="s">
        <v>428</v>
      </c>
      <c r="BR107" s="45"/>
      <c r="BS107" s="42"/>
      <c r="BT107" s="50" t="s">
        <v>6</v>
      </c>
      <c r="BU107" s="51" t="s">
        <v>1014</v>
      </c>
      <c r="BV107" s="52">
        <f>K3+(98*K5)</f>
        <v>99</v>
      </c>
      <c r="BW107" s="42"/>
    </row>
    <row r="108" spans="1:75" x14ac:dyDescent="0.2">
      <c r="A108" s="1">
        <v>16</v>
      </c>
      <c r="B108" s="7">
        <f>BV392</f>
        <v>384</v>
      </c>
      <c r="C108" s="8">
        <f>BV247</f>
        <v>239</v>
      </c>
      <c r="D108" s="8">
        <f>BV741</f>
        <v>733</v>
      </c>
      <c r="E108" s="8">
        <f>BV854</f>
        <v>846</v>
      </c>
      <c r="F108" s="8">
        <f>BV618</f>
        <v>610</v>
      </c>
      <c r="G108" s="8">
        <f>BV1017</f>
        <v>1009</v>
      </c>
      <c r="H108" s="8">
        <f>BV459</f>
        <v>451</v>
      </c>
      <c r="I108" s="8">
        <f>BV92</f>
        <v>84</v>
      </c>
      <c r="J108" s="8">
        <f>BV206</f>
        <v>198</v>
      </c>
      <c r="K108" s="8">
        <f>BV349</f>
        <v>341</v>
      </c>
      <c r="L108" s="8">
        <f>BV879</f>
        <v>871</v>
      </c>
      <c r="M108" s="8">
        <f>BV768</f>
        <v>760</v>
      </c>
      <c r="N108" s="97">
        <f>BV996</f>
        <v>988</v>
      </c>
      <c r="O108" s="8">
        <f>BV595</f>
        <v>587</v>
      </c>
      <c r="P108" s="8">
        <f>BV129</f>
        <v>121</v>
      </c>
      <c r="Q108" s="17">
        <f>BV498</f>
        <v>490</v>
      </c>
      <c r="R108" s="8">
        <f>BV546</f>
        <v>538</v>
      </c>
      <c r="S108" s="8">
        <f>BV913</f>
        <v>905</v>
      </c>
      <c r="T108" s="8">
        <f>BV451</f>
        <v>443</v>
      </c>
      <c r="U108" s="8">
        <f>BV52</f>
        <v>44</v>
      </c>
      <c r="V108" s="8">
        <f>BV272</f>
        <v>264</v>
      </c>
      <c r="W108" s="8">
        <f>BV159</f>
        <v>151</v>
      </c>
      <c r="X108" s="8">
        <f>BV685</f>
        <v>677</v>
      </c>
      <c r="Y108" s="8">
        <f>BV830</f>
        <v>822</v>
      </c>
      <c r="Z108" s="8">
        <f>BV940</f>
        <v>932</v>
      </c>
      <c r="AA108" s="8">
        <f>BV571</f>
        <v>563</v>
      </c>
      <c r="AB108" s="8">
        <f>BV9</f>
        <v>1</v>
      </c>
      <c r="AC108" s="8">
        <f>BV410</f>
        <v>402</v>
      </c>
      <c r="AD108" s="8">
        <f>BV198</f>
        <v>190</v>
      </c>
      <c r="AE108" s="8">
        <f>BV309</f>
        <v>301</v>
      </c>
      <c r="AF108" s="8">
        <f>BV807</f>
        <v>799</v>
      </c>
      <c r="AG108" s="9">
        <f>BV664</f>
        <v>656</v>
      </c>
      <c r="AH108" s="5">
        <f t="shared" si="30"/>
        <v>16400</v>
      </c>
      <c r="AI108" s="5">
        <f t="shared" si="31"/>
        <v>11201200</v>
      </c>
      <c r="AL108" s="163" t="s">
        <v>868</v>
      </c>
      <c r="AM108" s="164" t="s">
        <v>647</v>
      </c>
      <c r="AN108" s="164" t="s">
        <v>804</v>
      </c>
      <c r="AO108" s="165" t="s">
        <v>710</v>
      </c>
      <c r="AP108" s="164" t="s">
        <v>991</v>
      </c>
      <c r="AQ108" s="165" t="s">
        <v>522</v>
      </c>
      <c r="AR108" s="164" t="s">
        <v>930</v>
      </c>
      <c r="AS108" s="164" t="s">
        <v>584</v>
      </c>
      <c r="AT108" s="164" t="s">
        <v>383</v>
      </c>
      <c r="AU108" s="164" t="s">
        <v>163</v>
      </c>
      <c r="AV108" s="165" t="s">
        <v>320</v>
      </c>
      <c r="AW108" s="164" t="s">
        <v>225</v>
      </c>
      <c r="AX108" s="165" t="s">
        <v>509</v>
      </c>
      <c r="AY108" s="164" t="s">
        <v>39</v>
      </c>
      <c r="AZ108" s="164" t="s">
        <v>447</v>
      </c>
      <c r="BA108" s="164" t="s">
        <v>103</v>
      </c>
      <c r="BB108" s="164" t="s">
        <v>655</v>
      </c>
      <c r="BC108" s="165" t="s">
        <v>1138</v>
      </c>
      <c r="BD108" s="164" t="s">
        <v>718</v>
      </c>
      <c r="BE108" s="164" t="s">
        <v>812</v>
      </c>
      <c r="BF108" s="164" t="s">
        <v>530</v>
      </c>
      <c r="BG108" s="164" t="s">
        <v>999</v>
      </c>
      <c r="BH108" s="164" t="s">
        <v>592</v>
      </c>
      <c r="BI108" s="164" t="s">
        <v>937</v>
      </c>
      <c r="BJ108" s="165" t="s">
        <v>141</v>
      </c>
      <c r="BK108" s="164" t="s">
        <v>360</v>
      </c>
      <c r="BL108" s="164" t="s">
        <v>202</v>
      </c>
      <c r="BM108" s="164" t="s">
        <v>296</v>
      </c>
      <c r="BN108" s="164" t="s">
        <v>15</v>
      </c>
      <c r="BO108" s="164" t="s">
        <v>485</v>
      </c>
      <c r="BP108" s="164" t="s">
        <v>79</v>
      </c>
      <c r="BQ108" s="166" t="s">
        <v>423</v>
      </c>
      <c r="BR108" s="45"/>
      <c r="BS108" s="42"/>
      <c r="BT108" s="50" t="s">
        <v>7</v>
      </c>
      <c r="BU108" s="51" t="s">
        <v>1014</v>
      </c>
      <c r="BV108" s="52">
        <f>K3+(99*K5)</f>
        <v>100</v>
      </c>
      <c r="BW108" s="42"/>
    </row>
    <row r="109" spans="1:75" x14ac:dyDescent="0.2">
      <c r="A109" s="1">
        <v>17</v>
      </c>
      <c r="B109" s="7">
        <f>BV377</f>
        <v>369</v>
      </c>
      <c r="C109" s="8">
        <f>BV234</f>
        <v>226</v>
      </c>
      <c r="D109" s="8">
        <f>BV732</f>
        <v>724</v>
      </c>
      <c r="E109" s="8">
        <f>BV843</f>
        <v>835</v>
      </c>
      <c r="F109" s="8">
        <f>BV631</f>
        <v>623</v>
      </c>
      <c r="G109" s="8">
        <f>BV1032</f>
        <v>1024</v>
      </c>
      <c r="H109" s="8">
        <f>BV470</f>
        <v>462</v>
      </c>
      <c r="I109" s="8">
        <f>BV101</f>
        <v>93</v>
      </c>
      <c r="J109" s="8">
        <f>BV211</f>
        <v>203</v>
      </c>
      <c r="K109" s="8">
        <f>BV356</f>
        <v>348</v>
      </c>
      <c r="L109" s="8">
        <f>BV882</f>
        <v>874</v>
      </c>
      <c r="M109" s="8">
        <f>BV769</f>
        <v>761</v>
      </c>
      <c r="N109" s="8">
        <f>BV989</f>
        <v>981</v>
      </c>
      <c r="O109" s="8">
        <f>BV590</f>
        <v>582</v>
      </c>
      <c r="P109" s="8">
        <f>BV128</f>
        <v>120</v>
      </c>
      <c r="Q109" s="8">
        <f>BV495</f>
        <v>487</v>
      </c>
      <c r="R109" s="17">
        <f>BV543</f>
        <v>535</v>
      </c>
      <c r="S109" s="8">
        <f>BV912</f>
        <v>904</v>
      </c>
      <c r="T109" s="8">
        <f>BV446</f>
        <v>438</v>
      </c>
      <c r="U109" s="97">
        <f>BV45</f>
        <v>37</v>
      </c>
      <c r="V109" s="8">
        <f>BV273</f>
        <v>265</v>
      </c>
      <c r="W109" s="8">
        <f>BV162</f>
        <v>154</v>
      </c>
      <c r="X109" s="8">
        <f>BV692</f>
        <v>684</v>
      </c>
      <c r="Y109" s="8">
        <f>BV835</f>
        <v>827</v>
      </c>
      <c r="Z109" s="8">
        <f>BV949</f>
        <v>941</v>
      </c>
      <c r="AA109" s="8">
        <f>BV582</f>
        <v>574</v>
      </c>
      <c r="AB109" s="8">
        <f>BV24</f>
        <v>16</v>
      </c>
      <c r="AC109" s="8">
        <f>BV423</f>
        <v>415</v>
      </c>
      <c r="AD109" s="8">
        <f>BV187</f>
        <v>179</v>
      </c>
      <c r="AE109" s="8">
        <f>BV300</f>
        <v>292</v>
      </c>
      <c r="AF109" s="8">
        <f>BV794</f>
        <v>786</v>
      </c>
      <c r="AG109" s="9">
        <f>BV649</f>
        <v>641</v>
      </c>
      <c r="AH109" s="5">
        <f t="shared" si="30"/>
        <v>16400</v>
      </c>
      <c r="AI109" s="5">
        <f t="shared" si="31"/>
        <v>11201200</v>
      </c>
      <c r="AL109" s="163" t="s">
        <v>674</v>
      </c>
      <c r="AM109" s="164" t="s">
        <v>831</v>
      </c>
      <c r="AN109" s="164" t="s">
        <v>736</v>
      </c>
      <c r="AO109" s="165" t="s">
        <v>1015</v>
      </c>
      <c r="AP109" s="164" t="s">
        <v>547</v>
      </c>
      <c r="AQ109" s="165" t="s">
        <v>921</v>
      </c>
      <c r="AR109" s="164" t="s">
        <v>611</v>
      </c>
      <c r="AS109" s="164" t="s">
        <v>893</v>
      </c>
      <c r="AT109" s="164" t="s">
        <v>183</v>
      </c>
      <c r="AU109" s="164" t="s">
        <v>341</v>
      </c>
      <c r="AV109" s="165" t="s">
        <v>246</v>
      </c>
      <c r="AW109" s="164" t="s">
        <v>278</v>
      </c>
      <c r="AX109" s="165" t="s">
        <v>60</v>
      </c>
      <c r="AY109" s="164" t="s">
        <v>468</v>
      </c>
      <c r="AZ109" s="164" t="s">
        <v>122</v>
      </c>
      <c r="BA109" s="164" t="s">
        <v>404</v>
      </c>
      <c r="BB109" s="164" t="s">
        <v>855</v>
      </c>
      <c r="BC109" s="165" t="s">
        <v>1113</v>
      </c>
      <c r="BD109" s="164" t="s">
        <v>791</v>
      </c>
      <c r="BE109" s="164" t="s">
        <v>760</v>
      </c>
      <c r="BF109" s="164" t="s">
        <v>978</v>
      </c>
      <c r="BG109" s="164" t="s">
        <v>571</v>
      </c>
      <c r="BH109" s="164" t="s">
        <v>917</v>
      </c>
      <c r="BI109" s="164" t="s">
        <v>634</v>
      </c>
      <c r="BJ109" s="165" t="s">
        <v>333</v>
      </c>
      <c r="BK109" s="164" t="s">
        <v>175</v>
      </c>
      <c r="BL109" s="164" t="s">
        <v>270</v>
      </c>
      <c r="BM109" s="164" t="s">
        <v>238</v>
      </c>
      <c r="BN109" s="164" t="s">
        <v>460</v>
      </c>
      <c r="BO109" s="164" t="s">
        <v>656</v>
      </c>
      <c r="BP109" s="164" t="s">
        <v>396</v>
      </c>
      <c r="BQ109" s="166" t="s">
        <v>115</v>
      </c>
      <c r="BR109" s="45"/>
      <c r="BS109" s="42"/>
      <c r="BT109" s="50" t="s">
        <v>540</v>
      </c>
      <c r="BU109" s="51" t="s">
        <v>1014</v>
      </c>
      <c r="BV109" s="52">
        <f>K3+(100*K5)</f>
        <v>101</v>
      </c>
      <c r="BW109" s="42"/>
    </row>
    <row r="110" spans="1:75" x14ac:dyDescent="0.2">
      <c r="A110" s="1">
        <v>18</v>
      </c>
      <c r="B110" s="7">
        <f>BV222</f>
        <v>214</v>
      </c>
      <c r="C110" s="8">
        <f>BV333</f>
        <v>325</v>
      </c>
      <c r="D110" s="8">
        <f>BV895</f>
        <v>887</v>
      </c>
      <c r="E110" s="8">
        <f>BV752</f>
        <v>744</v>
      </c>
      <c r="F110" s="8">
        <f>BV980</f>
        <v>972</v>
      </c>
      <c r="G110" s="8">
        <f>BV611</f>
        <v>603</v>
      </c>
      <c r="H110" s="8">
        <f>BV113</f>
        <v>105</v>
      </c>
      <c r="I110" s="8">
        <f>BV514</f>
        <v>506</v>
      </c>
      <c r="J110" s="8">
        <f>BV376</f>
        <v>368</v>
      </c>
      <c r="K110" s="8">
        <f>BV263</f>
        <v>255</v>
      </c>
      <c r="L110" s="8">
        <f>BV725</f>
        <v>717</v>
      </c>
      <c r="M110" s="8">
        <f>BV870</f>
        <v>862</v>
      </c>
      <c r="N110" s="8">
        <f>BV634</f>
        <v>626</v>
      </c>
      <c r="O110" s="8">
        <f>BV1001</f>
        <v>993</v>
      </c>
      <c r="P110" s="8">
        <f>BV475</f>
        <v>467</v>
      </c>
      <c r="Q110" s="8">
        <f>BV76</f>
        <v>68</v>
      </c>
      <c r="R110" s="8">
        <f>BV956</f>
        <v>948</v>
      </c>
      <c r="S110" s="17">
        <f>BV555</f>
        <v>547</v>
      </c>
      <c r="T110" s="97">
        <f>BV25</f>
        <v>17</v>
      </c>
      <c r="U110" s="8">
        <f>BV394</f>
        <v>386</v>
      </c>
      <c r="V110" s="8">
        <f>BV182</f>
        <v>174</v>
      </c>
      <c r="W110" s="8">
        <f>BV325</f>
        <v>317</v>
      </c>
      <c r="X110" s="8">
        <f>BV791</f>
        <v>783</v>
      </c>
      <c r="Y110" s="8">
        <f>BV680</f>
        <v>672</v>
      </c>
      <c r="Z110" s="8">
        <f>BV530</f>
        <v>522</v>
      </c>
      <c r="AA110" s="8">
        <f>BV929</f>
        <v>921</v>
      </c>
      <c r="AB110" s="8">
        <f>BV435</f>
        <v>427</v>
      </c>
      <c r="AC110" s="8">
        <f>BV68</f>
        <v>60</v>
      </c>
      <c r="AD110" s="8">
        <f>BV288</f>
        <v>280</v>
      </c>
      <c r="AE110" s="8">
        <f>BV143</f>
        <v>135</v>
      </c>
      <c r="AF110" s="8">
        <f>BV701</f>
        <v>693</v>
      </c>
      <c r="AG110" s="9">
        <f>BV814</f>
        <v>806</v>
      </c>
      <c r="AH110" s="5">
        <f t="shared" si="30"/>
        <v>16400</v>
      </c>
      <c r="AI110" s="5">
        <f t="shared" si="31"/>
        <v>11201200</v>
      </c>
      <c r="AL110" s="163" t="s">
        <v>679</v>
      </c>
      <c r="AM110" s="164" t="s">
        <v>836</v>
      </c>
      <c r="AN110" s="165" t="s">
        <v>741</v>
      </c>
      <c r="AO110" s="164" t="s">
        <v>772</v>
      </c>
      <c r="AP110" s="165" t="s">
        <v>552</v>
      </c>
      <c r="AQ110" s="164" t="s">
        <v>959</v>
      </c>
      <c r="AR110" s="164" t="s">
        <v>615</v>
      </c>
      <c r="AS110" s="164" t="s">
        <v>898</v>
      </c>
      <c r="AT110" s="164" t="s">
        <v>194</v>
      </c>
      <c r="AU110" s="164" t="s">
        <v>352</v>
      </c>
      <c r="AV110" s="164" t="s">
        <v>257</v>
      </c>
      <c r="AW110" s="165" t="s">
        <v>288</v>
      </c>
      <c r="AX110" s="164" t="s">
        <v>71</v>
      </c>
      <c r="AY110" s="165" t="s">
        <v>477</v>
      </c>
      <c r="AZ110" s="164" t="s">
        <v>133</v>
      </c>
      <c r="BA110" s="164" t="s">
        <v>415</v>
      </c>
      <c r="BB110" s="165" t="s">
        <v>844</v>
      </c>
      <c r="BC110" s="164" t="s">
        <v>687</v>
      </c>
      <c r="BD110" s="164" t="s">
        <v>780</v>
      </c>
      <c r="BE110" s="164" t="s">
        <v>749</v>
      </c>
      <c r="BF110" s="164" t="s">
        <v>967</v>
      </c>
      <c r="BG110" s="164" t="s">
        <v>560</v>
      </c>
      <c r="BH110" s="164" t="s">
        <v>906</v>
      </c>
      <c r="BI110" s="164" t="s">
        <v>623</v>
      </c>
      <c r="BJ110" s="164" t="s">
        <v>328</v>
      </c>
      <c r="BK110" s="165" t="s">
        <v>1140</v>
      </c>
      <c r="BL110" s="164" t="s">
        <v>265</v>
      </c>
      <c r="BM110" s="164" t="s">
        <v>907</v>
      </c>
      <c r="BN110" s="164" t="s">
        <v>455</v>
      </c>
      <c r="BO110" s="164" t="s">
        <v>47</v>
      </c>
      <c r="BP110" s="164" t="s">
        <v>391</v>
      </c>
      <c r="BQ110" s="166" t="s">
        <v>110</v>
      </c>
      <c r="BR110" s="45"/>
      <c r="BS110" s="42"/>
      <c r="BT110" s="50" t="s">
        <v>726</v>
      </c>
      <c r="BU110" s="51" t="s">
        <v>1014</v>
      </c>
      <c r="BV110" s="52">
        <f>K3+(101*K5)</f>
        <v>102</v>
      </c>
      <c r="BW110" s="42"/>
    </row>
    <row r="111" spans="1:75" x14ac:dyDescent="0.2">
      <c r="A111" s="1">
        <v>19</v>
      </c>
      <c r="B111" s="7">
        <f>BV658</f>
        <v>650</v>
      </c>
      <c r="C111" s="8">
        <f>BV801</f>
        <v>793</v>
      </c>
      <c r="D111" s="8">
        <f>BV307</f>
        <v>299</v>
      </c>
      <c r="E111" s="8">
        <f>BV196</f>
        <v>188</v>
      </c>
      <c r="F111" s="8">
        <f>BV416</f>
        <v>408</v>
      </c>
      <c r="G111" s="8">
        <f>BV15</f>
        <v>7</v>
      </c>
      <c r="H111" s="8">
        <f>BV573</f>
        <v>565</v>
      </c>
      <c r="I111" s="8">
        <f>BV942</f>
        <v>934</v>
      </c>
      <c r="J111" s="8">
        <f>BV828</f>
        <v>820</v>
      </c>
      <c r="K111" s="8">
        <f>BV683</f>
        <v>675</v>
      </c>
      <c r="L111" s="8">
        <f>BV153</f>
        <v>145</v>
      </c>
      <c r="M111" s="8">
        <f>BV266</f>
        <v>258</v>
      </c>
      <c r="N111" s="8">
        <f>BV54</f>
        <v>46</v>
      </c>
      <c r="O111" s="8">
        <f>BV453</f>
        <v>445</v>
      </c>
      <c r="P111" s="8">
        <f>BV919</f>
        <v>911</v>
      </c>
      <c r="Q111" s="8">
        <f>BV552</f>
        <v>544</v>
      </c>
      <c r="R111" s="8">
        <f>BV504</f>
        <v>496</v>
      </c>
      <c r="S111" s="97">
        <f>BV135</f>
        <v>127</v>
      </c>
      <c r="T111" s="17">
        <f>BV597</f>
        <v>589</v>
      </c>
      <c r="U111" s="8">
        <f>BV998</f>
        <v>990</v>
      </c>
      <c r="V111" s="8">
        <f>BV762</f>
        <v>754</v>
      </c>
      <c r="W111" s="8">
        <f>BV873</f>
        <v>865</v>
      </c>
      <c r="X111" s="8">
        <f>BV347</f>
        <v>339</v>
      </c>
      <c r="Y111" s="8">
        <f>BV204</f>
        <v>196</v>
      </c>
      <c r="Z111" s="8">
        <f>BV94</f>
        <v>86</v>
      </c>
      <c r="AA111" s="8">
        <f>BV461</f>
        <v>453</v>
      </c>
      <c r="AB111" s="8">
        <f>BV1023</f>
        <v>1015</v>
      </c>
      <c r="AC111" s="8">
        <f>BV624</f>
        <v>616</v>
      </c>
      <c r="AD111" s="8">
        <f>BV852</f>
        <v>844</v>
      </c>
      <c r="AE111" s="8">
        <f>BV739</f>
        <v>731</v>
      </c>
      <c r="AF111" s="8">
        <f>BV241</f>
        <v>233</v>
      </c>
      <c r="AG111" s="9">
        <f>BV386</f>
        <v>378</v>
      </c>
      <c r="AH111" s="5">
        <f t="shared" si="30"/>
        <v>16400</v>
      </c>
      <c r="AI111" s="5">
        <f t="shared" si="31"/>
        <v>11201200</v>
      </c>
      <c r="AJ111" s="2">
        <f t="shared" si="29"/>
        <v>8606720000</v>
      </c>
      <c r="AL111" s="163" t="s">
        <v>676</v>
      </c>
      <c r="AM111" s="164" t="s">
        <v>833</v>
      </c>
      <c r="AN111" s="164" t="s">
        <v>738</v>
      </c>
      <c r="AO111" s="164" t="s">
        <v>769</v>
      </c>
      <c r="AP111" s="164" t="s">
        <v>549</v>
      </c>
      <c r="AQ111" s="164" t="s">
        <v>956</v>
      </c>
      <c r="AR111" s="164" t="s">
        <v>613</v>
      </c>
      <c r="AS111" s="165" t="s">
        <v>895</v>
      </c>
      <c r="AT111" s="164" t="s">
        <v>181</v>
      </c>
      <c r="AU111" s="164" t="s">
        <v>339</v>
      </c>
      <c r="AV111" s="164" t="s">
        <v>244</v>
      </c>
      <c r="AW111" s="164" t="s">
        <v>276</v>
      </c>
      <c r="AX111" s="164" t="s">
        <v>58</v>
      </c>
      <c r="AY111" s="164" t="s">
        <v>466</v>
      </c>
      <c r="AZ111" s="165" t="s">
        <v>1139</v>
      </c>
      <c r="BA111" s="164" t="s">
        <v>402</v>
      </c>
      <c r="BB111" s="164" t="s">
        <v>857</v>
      </c>
      <c r="BC111" s="164" t="s">
        <v>700</v>
      </c>
      <c r="BD111" s="164" t="s">
        <v>793</v>
      </c>
      <c r="BE111" s="165" t="s">
        <v>762</v>
      </c>
      <c r="BF111" s="164" t="s">
        <v>980</v>
      </c>
      <c r="BG111" s="165" t="s">
        <v>573</v>
      </c>
      <c r="BH111" s="164" t="s">
        <v>919</v>
      </c>
      <c r="BI111" s="164" t="s">
        <v>636</v>
      </c>
      <c r="BJ111" s="164" t="s">
        <v>331</v>
      </c>
      <c r="BK111" s="164" t="s">
        <v>173</v>
      </c>
      <c r="BL111" s="165" t="s">
        <v>268</v>
      </c>
      <c r="BM111" s="164" t="s">
        <v>236</v>
      </c>
      <c r="BN111" s="165" t="s">
        <v>458</v>
      </c>
      <c r="BO111" s="164" t="s">
        <v>50</v>
      </c>
      <c r="BP111" s="164" t="s">
        <v>394</v>
      </c>
      <c r="BQ111" s="166" t="s">
        <v>113</v>
      </c>
      <c r="BR111" s="45"/>
      <c r="BS111" s="42"/>
      <c r="BT111" s="50" t="s">
        <v>858</v>
      </c>
      <c r="BU111" s="51" t="s">
        <v>1014</v>
      </c>
      <c r="BV111" s="52">
        <f>K3+(102*K5)</f>
        <v>103</v>
      </c>
      <c r="BW111" s="42"/>
    </row>
    <row r="112" spans="1:75" x14ac:dyDescent="0.2">
      <c r="A112" s="1">
        <v>20</v>
      </c>
      <c r="B112" s="7">
        <f>BV821</f>
        <v>813</v>
      </c>
      <c r="C112" s="8">
        <f>BV710</f>
        <v>702</v>
      </c>
      <c r="D112" s="8">
        <f>BV152</f>
        <v>144</v>
      </c>
      <c r="E112" s="8">
        <f>BV295</f>
        <v>287</v>
      </c>
      <c r="F112" s="8">
        <f>BV59</f>
        <v>51</v>
      </c>
      <c r="G112" s="8">
        <f>BV428</f>
        <v>420</v>
      </c>
      <c r="H112" s="8">
        <f>BV922</f>
        <v>914</v>
      </c>
      <c r="I112" s="8">
        <f>BV521</f>
        <v>513</v>
      </c>
      <c r="J112" s="8">
        <f>BV671</f>
        <v>663</v>
      </c>
      <c r="K112" s="8">
        <f>BV784</f>
        <v>776</v>
      </c>
      <c r="L112" s="8">
        <f>BV318</f>
        <v>310</v>
      </c>
      <c r="M112" s="8">
        <f>BV173</f>
        <v>165</v>
      </c>
      <c r="N112" s="8">
        <f>BV401</f>
        <v>393</v>
      </c>
      <c r="O112" s="8">
        <f>BV34</f>
        <v>26</v>
      </c>
      <c r="P112" s="8">
        <f>BV564</f>
        <v>556</v>
      </c>
      <c r="Q112" s="8">
        <f>BV963</f>
        <v>955</v>
      </c>
      <c r="R112" s="97">
        <f>BV83</f>
        <v>75</v>
      </c>
      <c r="S112" s="8">
        <f>BV484</f>
        <v>476</v>
      </c>
      <c r="T112" s="8">
        <f>BV1010</f>
        <v>1002</v>
      </c>
      <c r="U112" s="17">
        <f>BV641</f>
        <v>633</v>
      </c>
      <c r="V112" s="8">
        <f>BV861</f>
        <v>853</v>
      </c>
      <c r="W112" s="8">
        <f>BV718</f>
        <v>710</v>
      </c>
      <c r="X112" s="8">
        <f>BV256</f>
        <v>248</v>
      </c>
      <c r="Y112" s="8">
        <f>BV367</f>
        <v>359</v>
      </c>
      <c r="Z112" s="8">
        <f>BV505</f>
        <v>497</v>
      </c>
      <c r="AA112" s="8">
        <f>BV106</f>
        <v>98</v>
      </c>
      <c r="AB112" s="8">
        <f>BV604</f>
        <v>596</v>
      </c>
      <c r="AC112" s="8">
        <f>BV971</f>
        <v>963</v>
      </c>
      <c r="AD112" s="8">
        <f>BV759</f>
        <v>751</v>
      </c>
      <c r="AE112" s="8">
        <f>BV904</f>
        <v>896</v>
      </c>
      <c r="AF112" s="8">
        <f>BV342</f>
        <v>334</v>
      </c>
      <c r="AG112" s="9">
        <f>BV229</f>
        <v>221</v>
      </c>
      <c r="AH112" s="5">
        <f t="shared" si="30"/>
        <v>16400</v>
      </c>
      <c r="AI112" s="5">
        <f t="shared" si="31"/>
        <v>11201200</v>
      </c>
      <c r="AJ112" s="2">
        <f t="shared" si="29"/>
        <v>8606720000</v>
      </c>
      <c r="AL112" s="163" t="s">
        <v>677</v>
      </c>
      <c r="AM112" s="164" t="s">
        <v>834</v>
      </c>
      <c r="AN112" s="164" t="s">
        <v>739</v>
      </c>
      <c r="AO112" s="164" t="s">
        <v>770</v>
      </c>
      <c r="AP112" s="164" t="s">
        <v>550</v>
      </c>
      <c r="AQ112" s="164" t="s">
        <v>957</v>
      </c>
      <c r="AR112" s="165" t="s">
        <v>1125</v>
      </c>
      <c r="AS112" s="164" t="s">
        <v>896</v>
      </c>
      <c r="AT112" s="164" t="s">
        <v>196</v>
      </c>
      <c r="AU112" s="164" t="s">
        <v>354</v>
      </c>
      <c r="AV112" s="164" t="s">
        <v>259</v>
      </c>
      <c r="AW112" s="164" t="s">
        <v>290</v>
      </c>
      <c r="AX112" s="164" t="s">
        <v>73</v>
      </c>
      <c r="AY112" s="164" t="s">
        <v>479</v>
      </c>
      <c r="AZ112" s="164" t="s">
        <v>135</v>
      </c>
      <c r="BA112" s="165" t="s">
        <v>417</v>
      </c>
      <c r="BB112" s="164" t="s">
        <v>842</v>
      </c>
      <c r="BC112" s="164" t="s">
        <v>685</v>
      </c>
      <c r="BD112" s="165" t="s">
        <v>778</v>
      </c>
      <c r="BE112" s="164" t="s">
        <v>747</v>
      </c>
      <c r="BF112" s="165" t="s">
        <v>965</v>
      </c>
      <c r="BG112" s="164" t="s">
        <v>558</v>
      </c>
      <c r="BH112" s="164" t="s">
        <v>904</v>
      </c>
      <c r="BI112" s="164" t="s">
        <v>621</v>
      </c>
      <c r="BJ112" s="164" t="s">
        <v>330</v>
      </c>
      <c r="BK112" s="164" t="s">
        <v>4</v>
      </c>
      <c r="BL112" s="164" t="s">
        <v>267</v>
      </c>
      <c r="BM112" s="165" t="s">
        <v>235</v>
      </c>
      <c r="BN112" s="164" t="s">
        <v>457</v>
      </c>
      <c r="BO112" s="165" t="s">
        <v>49</v>
      </c>
      <c r="BP112" s="164" t="s">
        <v>393</v>
      </c>
      <c r="BQ112" s="166" t="s">
        <v>112</v>
      </c>
      <c r="BR112" s="45"/>
      <c r="BS112" s="42"/>
      <c r="BT112" s="50" t="s">
        <v>925</v>
      </c>
      <c r="BU112" s="51" t="s">
        <v>1014</v>
      </c>
      <c r="BV112" s="52">
        <f>K3+(103*K5)</f>
        <v>104</v>
      </c>
      <c r="BW112" s="42"/>
    </row>
    <row r="113" spans="1:75" x14ac:dyDescent="0.2">
      <c r="A113" s="1">
        <v>21</v>
      </c>
      <c r="B113" s="7">
        <f>BV764</f>
        <v>756</v>
      </c>
      <c r="C113" s="8">
        <f>BV875</f>
        <v>867</v>
      </c>
      <c r="D113" s="8">
        <f>BV345</f>
        <v>337</v>
      </c>
      <c r="E113" s="8">
        <f>BV202</f>
        <v>194</v>
      </c>
      <c r="F113" s="8">
        <f>BV502</f>
        <v>494</v>
      </c>
      <c r="G113" s="8">
        <f>BV133</f>
        <v>125</v>
      </c>
      <c r="H113" s="8">
        <f>BV599</f>
        <v>591</v>
      </c>
      <c r="I113" s="8">
        <f>BV1000</f>
        <v>992</v>
      </c>
      <c r="J113" s="8">
        <f>BV850</f>
        <v>842</v>
      </c>
      <c r="K113" s="8">
        <f>BV737</f>
        <v>729</v>
      </c>
      <c r="L113" s="8">
        <f>BV243</f>
        <v>235</v>
      </c>
      <c r="M113" s="8">
        <f>BV388</f>
        <v>380</v>
      </c>
      <c r="N113" s="8">
        <f>BV96</f>
        <v>88</v>
      </c>
      <c r="O113" s="8">
        <f>BV463</f>
        <v>455</v>
      </c>
      <c r="P113" s="8">
        <f>BV1021</f>
        <v>1013</v>
      </c>
      <c r="Q113" s="8">
        <f>BV622</f>
        <v>614</v>
      </c>
      <c r="R113" s="8">
        <f>BV414</f>
        <v>406</v>
      </c>
      <c r="S113" s="8">
        <f>BV13</f>
        <v>5</v>
      </c>
      <c r="T113" s="8">
        <f>BV575</f>
        <v>567</v>
      </c>
      <c r="U113" s="8">
        <f>BV944</f>
        <v>936</v>
      </c>
      <c r="V113" s="17">
        <f>BV660</f>
        <v>652</v>
      </c>
      <c r="W113" s="8">
        <f>BV803</f>
        <v>795</v>
      </c>
      <c r="X113" s="8">
        <f>BV305</f>
        <v>297</v>
      </c>
      <c r="Y113" s="97">
        <f>BV194</f>
        <v>186</v>
      </c>
      <c r="Z113" s="8">
        <f>BV56</f>
        <v>48</v>
      </c>
      <c r="AA113" s="8">
        <f>BV455</f>
        <v>447</v>
      </c>
      <c r="AB113" s="8">
        <f>BV917</f>
        <v>909</v>
      </c>
      <c r="AC113" s="8">
        <f>BV550</f>
        <v>542</v>
      </c>
      <c r="AD113" s="8">
        <f>BV826</f>
        <v>818</v>
      </c>
      <c r="AE113" s="8">
        <f>BV681</f>
        <v>673</v>
      </c>
      <c r="AF113" s="8">
        <f>BV155</f>
        <v>147</v>
      </c>
      <c r="AG113" s="9">
        <f>BV268</f>
        <v>260</v>
      </c>
      <c r="AH113" s="5">
        <f t="shared" si="30"/>
        <v>16400</v>
      </c>
      <c r="AI113" s="5">
        <f t="shared" si="31"/>
        <v>11201200</v>
      </c>
      <c r="AJ113" s="2">
        <f t="shared" si="29"/>
        <v>8606720000</v>
      </c>
      <c r="AL113" s="163" t="s">
        <v>670</v>
      </c>
      <c r="AM113" s="165" t="s">
        <v>827</v>
      </c>
      <c r="AN113" s="164" t="s">
        <v>732</v>
      </c>
      <c r="AO113" s="164" t="s">
        <v>764</v>
      </c>
      <c r="AP113" s="164" t="s">
        <v>543</v>
      </c>
      <c r="AQ113" s="164" t="s">
        <v>952</v>
      </c>
      <c r="AR113" s="164" t="s">
        <v>607</v>
      </c>
      <c r="AS113" s="165" t="s">
        <v>889</v>
      </c>
      <c r="AT113" s="165" t="s">
        <v>187</v>
      </c>
      <c r="AU113" s="164" t="s">
        <v>345</v>
      </c>
      <c r="AV113" s="164" t="s">
        <v>250</v>
      </c>
      <c r="AW113" s="164" t="s">
        <v>282</v>
      </c>
      <c r="AX113" s="164" t="s">
        <v>64</v>
      </c>
      <c r="AY113" s="164" t="s">
        <v>472</v>
      </c>
      <c r="AZ113" s="165" t="s">
        <v>126</v>
      </c>
      <c r="BA113" s="164" t="s">
        <v>408</v>
      </c>
      <c r="BB113" s="164" t="s">
        <v>851</v>
      </c>
      <c r="BC113" s="164" t="s">
        <v>694</v>
      </c>
      <c r="BD113" s="164" t="s">
        <v>787</v>
      </c>
      <c r="BE113" s="165" t="s">
        <v>756</v>
      </c>
      <c r="BF113" s="164" t="s">
        <v>974</v>
      </c>
      <c r="BG113" s="164" t="s">
        <v>567</v>
      </c>
      <c r="BH113" s="164" t="s">
        <v>913</v>
      </c>
      <c r="BI113" s="164" t="s">
        <v>630</v>
      </c>
      <c r="BJ113" s="164" t="s">
        <v>337</v>
      </c>
      <c r="BK113" s="164" t="s">
        <v>179</v>
      </c>
      <c r="BL113" s="165" t="s">
        <v>1121</v>
      </c>
      <c r="BM113" s="164" t="s">
        <v>242</v>
      </c>
      <c r="BN113" s="164" t="s">
        <v>464</v>
      </c>
      <c r="BO113" s="164" t="s">
        <v>56</v>
      </c>
      <c r="BP113" s="164" t="s">
        <v>400</v>
      </c>
      <c r="BQ113" s="166" t="s">
        <v>119</v>
      </c>
      <c r="BR113" s="45"/>
      <c r="BS113" s="42"/>
      <c r="BT113" s="50" t="s">
        <v>615</v>
      </c>
      <c r="BU113" s="51" t="s">
        <v>1014</v>
      </c>
      <c r="BV113" s="52">
        <f>K3+(104*K5)</f>
        <v>105</v>
      </c>
      <c r="BW113" s="42"/>
    </row>
    <row r="114" spans="1:75" x14ac:dyDescent="0.2">
      <c r="A114" s="1">
        <v>22</v>
      </c>
      <c r="B114" s="7">
        <f>BV863</f>
        <v>855</v>
      </c>
      <c r="C114" s="8">
        <f>BV720</f>
        <v>712</v>
      </c>
      <c r="D114" s="8">
        <f>BV254</f>
        <v>246</v>
      </c>
      <c r="E114" s="8">
        <f>BV365</f>
        <v>357</v>
      </c>
      <c r="F114" s="8">
        <f>BV81</f>
        <v>73</v>
      </c>
      <c r="G114" s="8">
        <f>BV482</f>
        <v>474</v>
      </c>
      <c r="H114" s="8">
        <f>BV1012</f>
        <v>1004</v>
      </c>
      <c r="I114" s="8">
        <f>BV643</f>
        <v>635</v>
      </c>
      <c r="J114" s="8">
        <f>BV757</f>
        <v>749</v>
      </c>
      <c r="K114" s="8">
        <f>BV902</f>
        <v>894</v>
      </c>
      <c r="L114" s="8">
        <f>BV344</f>
        <v>336</v>
      </c>
      <c r="M114" s="8">
        <f>BV231</f>
        <v>223</v>
      </c>
      <c r="N114" s="8">
        <f>BV507</f>
        <v>499</v>
      </c>
      <c r="O114" s="8">
        <f>BV108</f>
        <v>100</v>
      </c>
      <c r="P114" s="8">
        <f>BV602</f>
        <v>594</v>
      </c>
      <c r="Q114" s="8">
        <f>BV969</f>
        <v>961</v>
      </c>
      <c r="R114" s="8">
        <f>BV57</f>
        <v>49</v>
      </c>
      <c r="S114" s="8">
        <f>BV426</f>
        <v>418</v>
      </c>
      <c r="T114" s="8">
        <f>BV924</f>
        <v>916</v>
      </c>
      <c r="U114" s="8">
        <f>BV523</f>
        <v>515</v>
      </c>
      <c r="V114" s="8">
        <f>BV823</f>
        <v>815</v>
      </c>
      <c r="W114" s="17">
        <f>BV712</f>
        <v>704</v>
      </c>
      <c r="X114" s="97">
        <f>BV150</f>
        <v>142</v>
      </c>
      <c r="Y114" s="8">
        <f>BV293</f>
        <v>285</v>
      </c>
      <c r="Z114" s="8">
        <f>BV403</f>
        <v>395</v>
      </c>
      <c r="AA114" s="8">
        <f>BV36</f>
        <v>28</v>
      </c>
      <c r="AB114" s="8">
        <f>BV562</f>
        <v>554</v>
      </c>
      <c r="AC114" s="8">
        <f>BV961</f>
        <v>953</v>
      </c>
      <c r="AD114" s="8">
        <f>BV669</f>
        <v>661</v>
      </c>
      <c r="AE114" s="8">
        <f>BV782</f>
        <v>774</v>
      </c>
      <c r="AF114" s="8">
        <f>BV320</f>
        <v>312</v>
      </c>
      <c r="AG114" s="9">
        <f>BV175</f>
        <v>167</v>
      </c>
      <c r="AH114" s="5">
        <f t="shared" si="30"/>
        <v>16400</v>
      </c>
      <c r="AI114" s="5">
        <f t="shared" si="31"/>
        <v>11201200</v>
      </c>
      <c r="AJ114" s="2">
        <f t="shared" si="29"/>
        <v>8606720000</v>
      </c>
      <c r="AL114" s="167" t="s">
        <v>683</v>
      </c>
      <c r="AM114" s="164" t="s">
        <v>840</v>
      </c>
      <c r="AN114" s="164" t="s">
        <v>745</v>
      </c>
      <c r="AO114" s="164" t="s">
        <v>776</v>
      </c>
      <c r="AP114" s="164" t="s">
        <v>556</v>
      </c>
      <c r="AQ114" s="164" t="s">
        <v>963</v>
      </c>
      <c r="AR114" s="165" t="s">
        <v>619</v>
      </c>
      <c r="AS114" s="164" t="s">
        <v>902</v>
      </c>
      <c r="AT114" s="164" t="s">
        <v>190</v>
      </c>
      <c r="AU114" s="165" t="s">
        <v>348</v>
      </c>
      <c r="AV114" s="164" t="s">
        <v>253</v>
      </c>
      <c r="AW114" s="164" t="s">
        <v>285</v>
      </c>
      <c r="AX114" s="164" t="s">
        <v>67</v>
      </c>
      <c r="AY114" s="164" t="s">
        <v>7</v>
      </c>
      <c r="AZ114" s="164" t="s">
        <v>129</v>
      </c>
      <c r="BA114" s="165" t="s">
        <v>96</v>
      </c>
      <c r="BB114" s="164" t="s">
        <v>848</v>
      </c>
      <c r="BC114" s="164" t="s">
        <v>691</v>
      </c>
      <c r="BD114" s="165" t="s">
        <v>1126</v>
      </c>
      <c r="BE114" s="164" t="s">
        <v>753</v>
      </c>
      <c r="BF114" s="164" t="s">
        <v>971</v>
      </c>
      <c r="BG114" s="164" t="s">
        <v>564</v>
      </c>
      <c r="BH114" s="164" t="s">
        <v>910</v>
      </c>
      <c r="BI114" s="164" t="s">
        <v>627</v>
      </c>
      <c r="BJ114" s="164" t="s">
        <v>324</v>
      </c>
      <c r="BK114" s="164" t="s">
        <v>167</v>
      </c>
      <c r="BL114" s="164" t="s">
        <v>261</v>
      </c>
      <c r="BM114" s="165" t="s">
        <v>229</v>
      </c>
      <c r="BN114" s="164" t="s">
        <v>451</v>
      </c>
      <c r="BO114" s="164" t="s">
        <v>43</v>
      </c>
      <c r="BP114" s="164" t="s">
        <v>387</v>
      </c>
      <c r="BQ114" s="166" t="s">
        <v>107</v>
      </c>
      <c r="BR114" s="45"/>
      <c r="BS114" s="42"/>
      <c r="BT114" s="50" t="s">
        <v>684</v>
      </c>
      <c r="BU114" s="51" t="s">
        <v>1014</v>
      </c>
      <c r="BV114" s="52">
        <f>K3+(105*K5)</f>
        <v>106</v>
      </c>
      <c r="BW114" s="42"/>
    </row>
    <row r="115" spans="1:75" x14ac:dyDescent="0.2">
      <c r="A115" s="1">
        <v>23</v>
      </c>
      <c r="B115" s="7">
        <f>BV275</f>
        <v>267</v>
      </c>
      <c r="C115" s="8">
        <f>BV164</f>
        <v>156</v>
      </c>
      <c r="D115" s="8">
        <f>BV690</f>
        <v>682</v>
      </c>
      <c r="E115" s="8">
        <f>BV833</f>
        <v>825</v>
      </c>
      <c r="F115" s="8">
        <f>BV541</f>
        <v>533</v>
      </c>
      <c r="G115" s="8">
        <f>BV910</f>
        <v>902</v>
      </c>
      <c r="H115" s="8">
        <f>BV448</f>
        <v>440</v>
      </c>
      <c r="I115" s="8">
        <f>BV47</f>
        <v>39</v>
      </c>
      <c r="J115" s="8">
        <f>BV185</f>
        <v>177</v>
      </c>
      <c r="K115" s="8">
        <f>BV298</f>
        <v>290</v>
      </c>
      <c r="L115" s="8">
        <f>BV796</f>
        <v>788</v>
      </c>
      <c r="M115" s="8">
        <f>BV651</f>
        <v>643</v>
      </c>
      <c r="N115" s="8">
        <f>BV951</f>
        <v>943</v>
      </c>
      <c r="O115" s="8">
        <f>BV584</f>
        <v>576</v>
      </c>
      <c r="P115" s="8">
        <f>BV22</f>
        <v>14</v>
      </c>
      <c r="Q115" s="8">
        <f>BV421</f>
        <v>413</v>
      </c>
      <c r="R115" s="8">
        <f>BV629</f>
        <v>621</v>
      </c>
      <c r="S115" s="8">
        <f>BV1030</f>
        <v>1022</v>
      </c>
      <c r="T115" s="8">
        <f>BV472</f>
        <v>464</v>
      </c>
      <c r="U115" s="8">
        <f>BV103</f>
        <v>95</v>
      </c>
      <c r="V115" s="8">
        <f>BV379</f>
        <v>371</v>
      </c>
      <c r="W115" s="97">
        <f>BV236</f>
        <v>228</v>
      </c>
      <c r="X115" s="17">
        <f>BV730</f>
        <v>722</v>
      </c>
      <c r="Y115" s="8">
        <f>BV841</f>
        <v>833</v>
      </c>
      <c r="Z115" s="8">
        <f>BV991</f>
        <v>983</v>
      </c>
      <c r="AA115" s="8">
        <f>BV592</f>
        <v>584</v>
      </c>
      <c r="AB115" s="8">
        <f>BV126</f>
        <v>118</v>
      </c>
      <c r="AC115" s="8">
        <f>BV493</f>
        <v>485</v>
      </c>
      <c r="AD115" s="8">
        <f>BV209</f>
        <v>201</v>
      </c>
      <c r="AE115" s="8">
        <f>BV354</f>
        <v>346</v>
      </c>
      <c r="AF115" s="8">
        <f>BV884</f>
        <v>876</v>
      </c>
      <c r="AG115" s="9">
        <f>BV771</f>
        <v>763</v>
      </c>
      <c r="AH115" s="5">
        <f t="shared" si="30"/>
        <v>16400</v>
      </c>
      <c r="AI115" s="5">
        <f t="shared" si="31"/>
        <v>11201200</v>
      </c>
      <c r="AL115" s="163" t="s">
        <v>672</v>
      </c>
      <c r="AM115" s="164" t="s">
        <v>829</v>
      </c>
      <c r="AN115" s="164" t="s">
        <v>734</v>
      </c>
      <c r="AO115" s="164" t="s">
        <v>766</v>
      </c>
      <c r="AP115" s="164" t="s">
        <v>545</v>
      </c>
      <c r="AQ115" s="165" t="s">
        <v>1110</v>
      </c>
      <c r="AR115" s="164" t="s">
        <v>609</v>
      </c>
      <c r="AS115" s="164" t="s">
        <v>891</v>
      </c>
      <c r="AT115" s="164" t="s">
        <v>185</v>
      </c>
      <c r="AU115" s="164" t="s">
        <v>343</v>
      </c>
      <c r="AV115" s="164" t="s">
        <v>248</v>
      </c>
      <c r="AW115" s="164" t="s">
        <v>280</v>
      </c>
      <c r="AX115" s="165" t="s">
        <v>62</v>
      </c>
      <c r="AY115" s="164" t="s">
        <v>470</v>
      </c>
      <c r="AZ115" s="164" t="s">
        <v>124</v>
      </c>
      <c r="BA115" s="164" t="s">
        <v>406</v>
      </c>
      <c r="BB115" s="164" t="s">
        <v>853</v>
      </c>
      <c r="BC115" s="165" t="s">
        <v>696</v>
      </c>
      <c r="BD115" s="164" t="s">
        <v>789</v>
      </c>
      <c r="BE115" s="164" t="s">
        <v>758</v>
      </c>
      <c r="BF115" s="164" t="s">
        <v>976</v>
      </c>
      <c r="BG115" s="164" t="s">
        <v>569</v>
      </c>
      <c r="BH115" s="164" t="s">
        <v>915</v>
      </c>
      <c r="BI115" s="165" t="s">
        <v>632</v>
      </c>
      <c r="BJ115" s="165" t="s">
        <v>335</v>
      </c>
      <c r="BK115" s="164" t="s">
        <v>177</v>
      </c>
      <c r="BL115" s="164" t="s">
        <v>272</v>
      </c>
      <c r="BM115" s="164" t="s">
        <v>240</v>
      </c>
      <c r="BN115" s="164" t="s">
        <v>462</v>
      </c>
      <c r="BO115" s="164" t="s">
        <v>54</v>
      </c>
      <c r="BP115" s="165" t="s">
        <v>398</v>
      </c>
      <c r="BQ115" s="166" t="s">
        <v>117</v>
      </c>
      <c r="BR115" s="45"/>
      <c r="BS115" s="42"/>
      <c r="BT115" s="50" t="s">
        <v>782</v>
      </c>
      <c r="BU115" s="51" t="s">
        <v>1014</v>
      </c>
      <c r="BV115" s="52">
        <f>K3+(106*K5)</f>
        <v>107</v>
      </c>
      <c r="BW115" s="42"/>
    </row>
    <row r="116" spans="1:75" x14ac:dyDescent="0.2">
      <c r="A116" s="1">
        <v>24</v>
      </c>
      <c r="B116" s="7">
        <f>BV184</f>
        <v>176</v>
      </c>
      <c r="C116" s="8">
        <f>BV327</f>
        <v>319</v>
      </c>
      <c r="D116" s="8">
        <f>BV789</f>
        <v>781</v>
      </c>
      <c r="E116" s="8">
        <f>BV678</f>
        <v>670</v>
      </c>
      <c r="F116" s="8">
        <f>BV954</f>
        <v>946</v>
      </c>
      <c r="G116" s="8">
        <f>BV553</f>
        <v>545</v>
      </c>
      <c r="H116" s="8">
        <f>BV27</f>
        <v>19</v>
      </c>
      <c r="I116" s="8">
        <f>BV396</f>
        <v>388</v>
      </c>
      <c r="J116" s="8">
        <f>BV286</f>
        <v>278</v>
      </c>
      <c r="K116" s="8">
        <f>BV141</f>
        <v>133</v>
      </c>
      <c r="L116" s="8">
        <f>BV703</f>
        <v>695</v>
      </c>
      <c r="M116" s="8">
        <f>BV816</f>
        <v>808</v>
      </c>
      <c r="N116" s="8">
        <f>BV532</f>
        <v>524</v>
      </c>
      <c r="O116" s="8">
        <f>BV931</f>
        <v>923</v>
      </c>
      <c r="P116" s="8">
        <f>BV433</f>
        <v>425</v>
      </c>
      <c r="Q116" s="8">
        <f>BV66</f>
        <v>58</v>
      </c>
      <c r="R116" s="8">
        <f>BV978</f>
        <v>970</v>
      </c>
      <c r="S116" s="8">
        <f>BV609</f>
        <v>601</v>
      </c>
      <c r="T116" s="8">
        <f>BV115</f>
        <v>107</v>
      </c>
      <c r="U116" s="8">
        <f>BV516</f>
        <v>508</v>
      </c>
      <c r="V116" s="97">
        <f>BV224</f>
        <v>216</v>
      </c>
      <c r="W116" s="8">
        <f>BV335</f>
        <v>327</v>
      </c>
      <c r="X116" s="8">
        <f>BV893</f>
        <v>885</v>
      </c>
      <c r="Y116" s="17">
        <f>BV750</f>
        <v>742</v>
      </c>
      <c r="Z116" s="8">
        <f>BV636</f>
        <v>628</v>
      </c>
      <c r="AA116" s="8">
        <f>BV1003</f>
        <v>995</v>
      </c>
      <c r="AB116" s="8">
        <f>BV473</f>
        <v>465</v>
      </c>
      <c r="AC116" s="8">
        <f>BV74</f>
        <v>66</v>
      </c>
      <c r="AD116" s="8">
        <f>BV374</f>
        <v>366</v>
      </c>
      <c r="AE116" s="8">
        <f>BV261</f>
        <v>253</v>
      </c>
      <c r="AF116" s="8">
        <f>BV727</f>
        <v>719</v>
      </c>
      <c r="AG116" s="9">
        <f>BV872</f>
        <v>864</v>
      </c>
      <c r="AH116" s="5">
        <f t="shared" si="30"/>
        <v>16400</v>
      </c>
      <c r="AI116" s="5">
        <f t="shared" si="31"/>
        <v>11201200</v>
      </c>
      <c r="AL116" s="163" t="s">
        <v>681</v>
      </c>
      <c r="AM116" s="164" t="s">
        <v>838</v>
      </c>
      <c r="AN116" s="164" t="s">
        <v>743</v>
      </c>
      <c r="AO116" s="164" t="s">
        <v>774</v>
      </c>
      <c r="AP116" s="165" t="s">
        <v>554</v>
      </c>
      <c r="AQ116" s="164" t="s">
        <v>961</v>
      </c>
      <c r="AR116" s="164" t="s">
        <v>617</v>
      </c>
      <c r="AS116" s="164" t="s">
        <v>900</v>
      </c>
      <c r="AT116" s="164" t="s">
        <v>192</v>
      </c>
      <c r="AU116" s="164" t="s">
        <v>350</v>
      </c>
      <c r="AV116" s="164" t="s">
        <v>255</v>
      </c>
      <c r="AW116" s="164" t="s">
        <v>287</v>
      </c>
      <c r="AX116" s="164" t="s">
        <v>69</v>
      </c>
      <c r="AY116" s="165" t="s">
        <v>1119</v>
      </c>
      <c r="AZ116" s="164" t="s">
        <v>131</v>
      </c>
      <c r="BA116" s="164" t="s">
        <v>413</v>
      </c>
      <c r="BB116" s="165" t="s">
        <v>846</v>
      </c>
      <c r="BC116" s="164" t="s">
        <v>689</v>
      </c>
      <c r="BD116" s="164" t="s">
        <v>782</v>
      </c>
      <c r="BE116" s="164" t="s">
        <v>310</v>
      </c>
      <c r="BF116" s="164" t="s">
        <v>969</v>
      </c>
      <c r="BG116" s="164" t="s">
        <v>562</v>
      </c>
      <c r="BH116" s="165" t="s">
        <v>908</v>
      </c>
      <c r="BI116" s="164" t="s">
        <v>625</v>
      </c>
      <c r="BJ116" s="164" t="s">
        <v>326</v>
      </c>
      <c r="BK116" s="165" t="s">
        <v>169</v>
      </c>
      <c r="BL116" s="164" t="s">
        <v>263</v>
      </c>
      <c r="BM116" s="164" t="s">
        <v>231</v>
      </c>
      <c r="BN116" s="164" t="s">
        <v>453</v>
      </c>
      <c r="BO116" s="164" t="s">
        <v>45</v>
      </c>
      <c r="BP116" s="164" t="s">
        <v>389</v>
      </c>
      <c r="BQ116" s="168" t="s">
        <v>108</v>
      </c>
      <c r="BR116" s="45"/>
      <c r="BS116" s="42"/>
      <c r="BT116" s="50" t="s">
        <v>966</v>
      </c>
      <c r="BU116" s="51" t="s">
        <v>1014</v>
      </c>
      <c r="BV116" s="52">
        <f>K3+(107*K5)</f>
        <v>108</v>
      </c>
      <c r="BW116" s="42"/>
    </row>
    <row r="117" spans="1:75" x14ac:dyDescent="0.2">
      <c r="A117" s="1">
        <v>25</v>
      </c>
      <c r="B117" s="7">
        <f>BV462</f>
        <v>454</v>
      </c>
      <c r="C117" s="8">
        <f>BV93</f>
        <v>85</v>
      </c>
      <c r="D117" s="8">
        <f>BV623</f>
        <v>615</v>
      </c>
      <c r="E117" s="8">
        <f>BV1024</f>
        <v>1016</v>
      </c>
      <c r="F117" s="8">
        <f>BV740</f>
        <v>732</v>
      </c>
      <c r="G117" s="8">
        <f>BV851</f>
        <v>843</v>
      </c>
      <c r="H117" s="8">
        <f>BV385</f>
        <v>377</v>
      </c>
      <c r="I117" s="8">
        <f>BV242</f>
        <v>234</v>
      </c>
      <c r="J117" s="8">
        <f>BV136</f>
        <v>128</v>
      </c>
      <c r="K117" s="8">
        <f>BV503</f>
        <v>495</v>
      </c>
      <c r="L117" s="8">
        <f>BV997</f>
        <v>989</v>
      </c>
      <c r="M117" s="8">
        <f>BV598</f>
        <v>590</v>
      </c>
      <c r="N117" s="8">
        <f>BV874</f>
        <v>866</v>
      </c>
      <c r="O117" s="8">
        <f>BV761</f>
        <v>753</v>
      </c>
      <c r="P117" s="8">
        <f>BV203</f>
        <v>195</v>
      </c>
      <c r="Q117" s="8">
        <f>BV348</f>
        <v>340</v>
      </c>
      <c r="R117" s="8">
        <f>BV684</f>
        <v>676</v>
      </c>
      <c r="S117" s="8">
        <f>BV827</f>
        <v>819</v>
      </c>
      <c r="T117" s="8">
        <f>BV265</f>
        <v>257</v>
      </c>
      <c r="U117" s="8">
        <f>BV154</f>
        <v>146</v>
      </c>
      <c r="V117" s="8">
        <f>BV454</f>
        <v>446</v>
      </c>
      <c r="W117" s="8">
        <f>BV53</f>
        <v>45</v>
      </c>
      <c r="X117" s="8">
        <f>BV551</f>
        <v>543</v>
      </c>
      <c r="Y117" s="8">
        <f>BV920</f>
        <v>912</v>
      </c>
      <c r="Z117" s="17">
        <f>BV802</f>
        <v>794</v>
      </c>
      <c r="AA117" s="8">
        <f>BV657</f>
        <v>649</v>
      </c>
      <c r="AB117" s="8">
        <f>BV195</f>
        <v>187</v>
      </c>
      <c r="AC117" s="97">
        <f>BV308</f>
        <v>300</v>
      </c>
      <c r="AD117" s="8">
        <f>BV16</f>
        <v>8</v>
      </c>
      <c r="AE117" s="8">
        <f>BV415</f>
        <v>407</v>
      </c>
      <c r="AF117" s="8">
        <f>BV941</f>
        <v>933</v>
      </c>
      <c r="AG117" s="9">
        <f>BV574</f>
        <v>566</v>
      </c>
      <c r="AH117" s="5">
        <f t="shared" si="30"/>
        <v>16400</v>
      </c>
      <c r="AI117" s="5">
        <f t="shared" si="31"/>
        <v>11201200</v>
      </c>
      <c r="AJ117" s="2">
        <f t="shared" si="29"/>
        <v>8606720000</v>
      </c>
      <c r="AL117" s="163" t="s">
        <v>118</v>
      </c>
      <c r="AM117" s="164" t="s">
        <v>399</v>
      </c>
      <c r="AN117" s="164" t="s">
        <v>55</v>
      </c>
      <c r="AO117" s="165" t="s">
        <v>463</v>
      </c>
      <c r="AP117" s="164" t="s">
        <v>241</v>
      </c>
      <c r="AQ117" s="165" t="s">
        <v>273</v>
      </c>
      <c r="AR117" s="164" t="s">
        <v>178</v>
      </c>
      <c r="AS117" s="164" t="s">
        <v>336</v>
      </c>
      <c r="AT117" s="164" t="s">
        <v>631</v>
      </c>
      <c r="AU117" s="164" t="s">
        <v>914</v>
      </c>
      <c r="AV117" s="165" t="s">
        <v>568</v>
      </c>
      <c r="AW117" s="164" t="s">
        <v>975</v>
      </c>
      <c r="AX117" s="165" t="s">
        <v>757</v>
      </c>
      <c r="AY117" s="164" t="s">
        <v>788</v>
      </c>
      <c r="AZ117" s="164" t="s">
        <v>695</v>
      </c>
      <c r="BA117" s="164" t="s">
        <v>852</v>
      </c>
      <c r="BB117" s="164" t="s">
        <v>407</v>
      </c>
      <c r="BC117" s="164" t="s">
        <v>125</v>
      </c>
      <c r="BD117" s="164" t="s">
        <v>471</v>
      </c>
      <c r="BE117" s="164" t="s">
        <v>63</v>
      </c>
      <c r="BF117" s="164" t="s">
        <v>281</v>
      </c>
      <c r="BG117" s="164" t="s">
        <v>249</v>
      </c>
      <c r="BH117" s="164" t="s">
        <v>344</v>
      </c>
      <c r="BI117" s="165" t="s">
        <v>1137</v>
      </c>
      <c r="BJ117" s="164" t="s">
        <v>890</v>
      </c>
      <c r="BK117" s="164" t="s">
        <v>608</v>
      </c>
      <c r="BL117" s="164" t="s">
        <v>953</v>
      </c>
      <c r="BM117" s="164" t="s">
        <v>544</v>
      </c>
      <c r="BN117" s="164" t="s">
        <v>765</v>
      </c>
      <c r="BO117" s="164" t="s">
        <v>733</v>
      </c>
      <c r="BP117" s="165" t="s">
        <v>828</v>
      </c>
      <c r="BQ117" s="166" t="s">
        <v>671</v>
      </c>
      <c r="BR117" s="45"/>
      <c r="BS117" s="42"/>
      <c r="BT117" s="50" t="s">
        <v>32</v>
      </c>
      <c r="BU117" s="51" t="s">
        <v>1014</v>
      </c>
      <c r="BV117" s="52">
        <f>K3+(108*K5)</f>
        <v>109</v>
      </c>
      <c r="BW117" s="42"/>
    </row>
    <row r="118" spans="1:75" x14ac:dyDescent="0.2">
      <c r="A118" s="1">
        <v>26</v>
      </c>
      <c r="B118" s="7">
        <f>BV105</f>
        <v>97</v>
      </c>
      <c r="C118" s="8">
        <f>BV506</f>
        <v>498</v>
      </c>
      <c r="D118" s="8">
        <f>BV972</f>
        <v>964</v>
      </c>
      <c r="E118" s="8">
        <f>BV603</f>
        <v>595</v>
      </c>
      <c r="F118" s="8">
        <f>BV903</f>
        <v>895</v>
      </c>
      <c r="G118" s="8">
        <f>BV760</f>
        <v>752</v>
      </c>
      <c r="H118" s="8">
        <f>BV230</f>
        <v>222</v>
      </c>
      <c r="I118" s="8">
        <f>BV341</f>
        <v>333</v>
      </c>
      <c r="J118" s="8">
        <f>BV483</f>
        <v>475</v>
      </c>
      <c r="K118" s="8">
        <f>BV84</f>
        <v>76</v>
      </c>
      <c r="L118" s="8">
        <f>BV642</f>
        <v>634</v>
      </c>
      <c r="M118" s="8">
        <f>BV1009</f>
        <v>1001</v>
      </c>
      <c r="N118" s="8">
        <f>BV717</f>
        <v>709</v>
      </c>
      <c r="O118" s="8">
        <f>BV862</f>
        <v>854</v>
      </c>
      <c r="P118" s="8">
        <f>BV368</f>
        <v>360</v>
      </c>
      <c r="Q118" s="8">
        <f>BV255</f>
        <v>247</v>
      </c>
      <c r="R118" s="8">
        <f>BV783</f>
        <v>775</v>
      </c>
      <c r="S118" s="8">
        <f>BV672</f>
        <v>664</v>
      </c>
      <c r="T118" s="8">
        <f>BV174</f>
        <v>166</v>
      </c>
      <c r="U118" s="8">
        <f>BV317</f>
        <v>309</v>
      </c>
      <c r="V118" s="8">
        <f>BV33</f>
        <v>25</v>
      </c>
      <c r="W118" s="8">
        <f>BV402</f>
        <v>394</v>
      </c>
      <c r="X118" s="8">
        <f>BV964</f>
        <v>956</v>
      </c>
      <c r="Y118" s="8">
        <f>BV563</f>
        <v>555</v>
      </c>
      <c r="Z118" s="8">
        <f>BV709</f>
        <v>701</v>
      </c>
      <c r="AA118" s="17">
        <f>BV822</f>
        <v>814</v>
      </c>
      <c r="AB118" s="97">
        <f>BV296</f>
        <v>288</v>
      </c>
      <c r="AC118" s="8">
        <f>BV151</f>
        <v>143</v>
      </c>
      <c r="AD118" s="8">
        <f>BV427</f>
        <v>419</v>
      </c>
      <c r="AE118" s="8">
        <f>BV60</f>
        <v>52</v>
      </c>
      <c r="AF118" s="8">
        <f>BV522</f>
        <v>514</v>
      </c>
      <c r="AG118" s="9">
        <f>BV921</f>
        <v>913</v>
      </c>
      <c r="AH118" s="5">
        <f t="shared" si="30"/>
        <v>16400</v>
      </c>
      <c r="AI118" s="5">
        <f t="shared" si="31"/>
        <v>11201200</v>
      </c>
      <c r="AJ118" s="2">
        <f t="shared" si="29"/>
        <v>8606720000</v>
      </c>
      <c r="AL118" s="163" t="s">
        <v>431</v>
      </c>
      <c r="AM118" s="164" t="s">
        <v>388</v>
      </c>
      <c r="AN118" s="165" t="s">
        <v>44</v>
      </c>
      <c r="AO118" s="164" t="s">
        <v>452</v>
      </c>
      <c r="AP118" s="165" t="s">
        <v>230</v>
      </c>
      <c r="AQ118" s="164" t="s">
        <v>262</v>
      </c>
      <c r="AR118" s="164" t="s">
        <v>168</v>
      </c>
      <c r="AS118" s="164" t="s">
        <v>325</v>
      </c>
      <c r="AT118" s="164" t="s">
        <v>626</v>
      </c>
      <c r="AU118" s="164" t="s">
        <v>909</v>
      </c>
      <c r="AV118" s="164" t="s">
        <v>563</v>
      </c>
      <c r="AW118" s="165" t="s">
        <v>970</v>
      </c>
      <c r="AX118" s="164" t="s">
        <v>752</v>
      </c>
      <c r="AY118" s="165" t="s">
        <v>783</v>
      </c>
      <c r="AZ118" s="164" t="s">
        <v>690</v>
      </c>
      <c r="BA118" s="164" t="s">
        <v>847</v>
      </c>
      <c r="BB118" s="164" t="s">
        <v>412</v>
      </c>
      <c r="BC118" s="164" t="s">
        <v>130</v>
      </c>
      <c r="BD118" s="164" t="s">
        <v>475</v>
      </c>
      <c r="BE118" s="164" t="s">
        <v>68</v>
      </c>
      <c r="BF118" s="164" t="s">
        <v>286</v>
      </c>
      <c r="BG118" s="164" t="s">
        <v>254</v>
      </c>
      <c r="BH118" s="165" t="s">
        <v>349</v>
      </c>
      <c r="BI118" s="164" t="s">
        <v>191</v>
      </c>
      <c r="BJ118" s="164" t="s">
        <v>901</v>
      </c>
      <c r="BK118" s="164" t="s">
        <v>618</v>
      </c>
      <c r="BL118" s="164" t="s">
        <v>962</v>
      </c>
      <c r="BM118" s="164" t="s">
        <v>555</v>
      </c>
      <c r="BN118" s="164" t="s">
        <v>775</v>
      </c>
      <c r="BO118" s="164" t="s">
        <v>744</v>
      </c>
      <c r="BP118" s="164" t="s">
        <v>839</v>
      </c>
      <c r="BQ118" s="168" t="s">
        <v>1123</v>
      </c>
      <c r="BR118" s="45"/>
      <c r="BS118" s="42"/>
      <c r="BT118" s="50" t="s">
        <v>215</v>
      </c>
      <c r="BU118" s="51" t="s">
        <v>1014</v>
      </c>
      <c r="BV118" s="52">
        <f>K3+(109*K5)</f>
        <v>110</v>
      </c>
      <c r="BW118" s="42"/>
    </row>
    <row r="119" spans="1:75" x14ac:dyDescent="0.2">
      <c r="A119" s="1">
        <v>27</v>
      </c>
      <c r="B119" s="7">
        <f>BV581</f>
        <v>573</v>
      </c>
      <c r="C119" s="8">
        <f>BV950</f>
        <v>942</v>
      </c>
      <c r="D119" s="8">
        <f>BV424</f>
        <v>416</v>
      </c>
      <c r="E119" s="8">
        <f>BV23</f>
        <v>15</v>
      </c>
      <c r="F119" s="8">
        <f>BV299</f>
        <v>291</v>
      </c>
      <c r="G119" s="8">
        <f>BV188</f>
        <v>180</v>
      </c>
      <c r="H119" s="8">
        <f>BV650</f>
        <v>642</v>
      </c>
      <c r="I119" s="8">
        <f>BV793</f>
        <v>785</v>
      </c>
      <c r="J119" s="8">
        <f>BV911</f>
        <v>903</v>
      </c>
      <c r="K119" s="8">
        <f>BV544</f>
        <v>536</v>
      </c>
      <c r="L119" s="8">
        <f>BV46</f>
        <v>38</v>
      </c>
      <c r="M119" s="8">
        <f>BV445</f>
        <v>437</v>
      </c>
      <c r="N119" s="8">
        <f>BV161</f>
        <v>153</v>
      </c>
      <c r="O119" s="8">
        <f>BV274</f>
        <v>266</v>
      </c>
      <c r="P119" s="8">
        <f>BV836</f>
        <v>828</v>
      </c>
      <c r="Q119" s="8">
        <f>BV691</f>
        <v>683</v>
      </c>
      <c r="R119" s="8">
        <f>BV355</f>
        <v>347</v>
      </c>
      <c r="S119" s="8">
        <f>BV212</f>
        <v>204</v>
      </c>
      <c r="T119" s="8">
        <f>BV770</f>
        <v>762</v>
      </c>
      <c r="U119" s="8">
        <f>BV881</f>
        <v>873</v>
      </c>
      <c r="V119" s="8">
        <f>BV589</f>
        <v>581</v>
      </c>
      <c r="W119" s="8">
        <f>BV990</f>
        <v>982</v>
      </c>
      <c r="X119" s="8">
        <f>BV496</f>
        <v>488</v>
      </c>
      <c r="Y119" s="8">
        <f>BV127</f>
        <v>119</v>
      </c>
      <c r="Z119" s="8">
        <f>BV233</f>
        <v>225</v>
      </c>
      <c r="AA119" s="97">
        <f>BV378</f>
        <v>370</v>
      </c>
      <c r="AB119" s="17">
        <f>BV844</f>
        <v>836</v>
      </c>
      <c r="AC119" s="8">
        <f>BV731</f>
        <v>723</v>
      </c>
      <c r="AD119" s="8">
        <f>BV1031</f>
        <v>1023</v>
      </c>
      <c r="AE119" s="8">
        <f>BV632</f>
        <v>624</v>
      </c>
      <c r="AF119" s="8">
        <f>BV102</f>
        <v>94</v>
      </c>
      <c r="AG119" s="9">
        <f>BV469</f>
        <v>461</v>
      </c>
      <c r="AH119" s="5">
        <f t="shared" si="30"/>
        <v>16400</v>
      </c>
      <c r="AI119" s="5">
        <f t="shared" si="31"/>
        <v>11201200</v>
      </c>
      <c r="AL119" s="163" t="s">
        <v>120</v>
      </c>
      <c r="AM119" s="165" t="s">
        <v>401</v>
      </c>
      <c r="AN119" s="164" t="s">
        <v>57</v>
      </c>
      <c r="AO119" s="164" t="s">
        <v>465</v>
      </c>
      <c r="AP119" s="164" t="s">
        <v>243</v>
      </c>
      <c r="AQ119" s="164" t="s">
        <v>275</v>
      </c>
      <c r="AR119" s="164" t="s">
        <v>180</v>
      </c>
      <c r="AS119" s="164" t="s">
        <v>338</v>
      </c>
      <c r="AT119" s="165" t="s">
        <v>1116</v>
      </c>
      <c r="AU119" s="164" t="s">
        <v>912</v>
      </c>
      <c r="AV119" s="164" t="s">
        <v>566</v>
      </c>
      <c r="AW119" s="164" t="s">
        <v>973</v>
      </c>
      <c r="AX119" s="164" t="s">
        <v>755</v>
      </c>
      <c r="AY119" s="164" t="s">
        <v>786</v>
      </c>
      <c r="AZ119" s="164" t="s">
        <v>693</v>
      </c>
      <c r="BA119" s="164" t="s">
        <v>850</v>
      </c>
      <c r="BB119" s="164" t="s">
        <v>409</v>
      </c>
      <c r="BC119" s="164" t="s">
        <v>127</v>
      </c>
      <c r="BD119" s="164" t="s">
        <v>473</v>
      </c>
      <c r="BE119" s="165" t="s">
        <v>1131</v>
      </c>
      <c r="BF119" s="164" t="s">
        <v>283</v>
      </c>
      <c r="BG119" s="165" t="s">
        <v>251</v>
      </c>
      <c r="BH119" s="164" t="s">
        <v>346</v>
      </c>
      <c r="BI119" s="164" t="s">
        <v>188</v>
      </c>
      <c r="BJ119" s="164" t="s">
        <v>888</v>
      </c>
      <c r="BK119" s="164" t="s">
        <v>606</v>
      </c>
      <c r="BL119" s="165" t="s">
        <v>951</v>
      </c>
      <c r="BM119" s="164" t="s">
        <v>542</v>
      </c>
      <c r="BN119" s="165" t="s">
        <v>763</v>
      </c>
      <c r="BO119" s="164" t="s">
        <v>731</v>
      </c>
      <c r="BP119" s="164" t="s">
        <v>826</v>
      </c>
      <c r="BQ119" s="166" t="s">
        <v>669</v>
      </c>
      <c r="BR119" s="45"/>
      <c r="BS119" s="42"/>
      <c r="BT119" s="50" t="s">
        <v>363</v>
      </c>
      <c r="BU119" s="51" t="s">
        <v>1014</v>
      </c>
      <c r="BV119" s="52">
        <f>K3+(110*K5)</f>
        <v>111</v>
      </c>
      <c r="BW119" s="42"/>
    </row>
    <row r="120" spans="1:75" x14ac:dyDescent="0.2">
      <c r="A120" s="1">
        <v>28</v>
      </c>
      <c r="B120" s="7">
        <f>BV930</f>
        <v>922</v>
      </c>
      <c r="C120" s="8">
        <f>BV529</f>
        <v>521</v>
      </c>
      <c r="D120" s="8">
        <f>BV67</f>
        <v>59</v>
      </c>
      <c r="E120" s="8">
        <f>BV436</f>
        <v>428</v>
      </c>
      <c r="F120" s="8">
        <f>BV144</f>
        <v>136</v>
      </c>
      <c r="G120" s="8">
        <f>BV287</f>
        <v>279</v>
      </c>
      <c r="H120" s="8">
        <f>BV813</f>
        <v>805</v>
      </c>
      <c r="I120" s="8">
        <f>BV702</f>
        <v>694</v>
      </c>
      <c r="J120" s="8">
        <f>BV556</f>
        <v>548</v>
      </c>
      <c r="K120" s="8">
        <f>BV955</f>
        <v>947</v>
      </c>
      <c r="L120" s="8">
        <f>BV393</f>
        <v>385</v>
      </c>
      <c r="M120" s="8">
        <f>BV26</f>
        <v>18</v>
      </c>
      <c r="N120" s="8">
        <f>BV326</f>
        <v>318</v>
      </c>
      <c r="O120" s="8">
        <f>BV181</f>
        <v>173</v>
      </c>
      <c r="P120" s="8">
        <f>BV679</f>
        <v>671</v>
      </c>
      <c r="Q120" s="8">
        <f>BV792</f>
        <v>784</v>
      </c>
      <c r="R120" s="8">
        <f>BV264</f>
        <v>256</v>
      </c>
      <c r="S120" s="8">
        <f>BV375</f>
        <v>367</v>
      </c>
      <c r="T120" s="8">
        <f>BV869</f>
        <v>861</v>
      </c>
      <c r="U120" s="8">
        <f>BV726</f>
        <v>718</v>
      </c>
      <c r="V120" s="8">
        <f>BV1002</f>
        <v>994</v>
      </c>
      <c r="W120" s="8">
        <f>BV633</f>
        <v>625</v>
      </c>
      <c r="X120" s="8">
        <f>BV75</f>
        <v>67</v>
      </c>
      <c r="Y120" s="8">
        <f>BV476</f>
        <v>468</v>
      </c>
      <c r="Z120" s="97">
        <f>BV334</f>
        <v>326</v>
      </c>
      <c r="AA120" s="8">
        <f>BV221</f>
        <v>213</v>
      </c>
      <c r="AB120" s="8">
        <f>BV751</f>
        <v>743</v>
      </c>
      <c r="AC120" s="17">
        <f>BV896</f>
        <v>888</v>
      </c>
      <c r="AD120" s="8">
        <f>BV612</f>
        <v>604</v>
      </c>
      <c r="AE120" s="8">
        <f>BV979</f>
        <v>971</v>
      </c>
      <c r="AF120" s="8">
        <f>BV513</f>
        <v>505</v>
      </c>
      <c r="AG120" s="9">
        <f>BV114</f>
        <v>106</v>
      </c>
      <c r="AH120" s="5">
        <f t="shared" si="30"/>
        <v>16400</v>
      </c>
      <c r="AI120" s="5">
        <f t="shared" si="31"/>
        <v>11201200</v>
      </c>
      <c r="AL120" s="167" t="s">
        <v>1142</v>
      </c>
      <c r="AM120" s="164" t="s">
        <v>386</v>
      </c>
      <c r="AN120" s="164" t="s">
        <v>42</v>
      </c>
      <c r="AO120" s="164" t="s">
        <v>450</v>
      </c>
      <c r="AP120" s="164" t="s">
        <v>228</v>
      </c>
      <c r="AQ120" s="164" t="s">
        <v>260</v>
      </c>
      <c r="AR120" s="164" t="s">
        <v>166</v>
      </c>
      <c r="AS120" s="164" t="s">
        <v>323</v>
      </c>
      <c r="AT120" s="164" t="s">
        <v>628</v>
      </c>
      <c r="AU120" s="165" t="s">
        <v>911</v>
      </c>
      <c r="AV120" s="164" t="s">
        <v>565</v>
      </c>
      <c r="AW120" s="164" t="s">
        <v>972</v>
      </c>
      <c r="AX120" s="164" t="s">
        <v>754</v>
      </c>
      <c r="AY120" s="164" t="s">
        <v>785</v>
      </c>
      <c r="AZ120" s="164" t="s">
        <v>692</v>
      </c>
      <c r="BA120" s="164" t="s">
        <v>849</v>
      </c>
      <c r="BB120" s="164" t="s">
        <v>410</v>
      </c>
      <c r="BC120" s="164" t="s">
        <v>128</v>
      </c>
      <c r="BD120" s="165" t="s">
        <v>474</v>
      </c>
      <c r="BE120" s="164" t="s">
        <v>66</v>
      </c>
      <c r="BF120" s="165" t="s">
        <v>284</v>
      </c>
      <c r="BG120" s="164" t="s">
        <v>252</v>
      </c>
      <c r="BH120" s="164" t="s">
        <v>347</v>
      </c>
      <c r="BI120" s="164" t="s">
        <v>189</v>
      </c>
      <c r="BJ120" s="164" t="s">
        <v>903</v>
      </c>
      <c r="BK120" s="164" t="s">
        <v>620</v>
      </c>
      <c r="BL120" s="164" t="s">
        <v>964</v>
      </c>
      <c r="BM120" s="165" t="s">
        <v>557</v>
      </c>
      <c r="BN120" s="164" t="s">
        <v>777</v>
      </c>
      <c r="BO120" s="165" t="s">
        <v>746</v>
      </c>
      <c r="BP120" s="164" t="s">
        <v>841</v>
      </c>
      <c r="BQ120" s="166" t="s">
        <v>684</v>
      </c>
      <c r="BR120" s="45"/>
      <c r="BS120" s="42"/>
      <c r="BT120" s="50" t="s">
        <v>431</v>
      </c>
      <c r="BU120" s="51" t="s">
        <v>1014</v>
      </c>
      <c r="BV120" s="52">
        <f>K3+(111*K5)</f>
        <v>112</v>
      </c>
      <c r="BW120" s="42"/>
    </row>
    <row r="121" spans="1:75" x14ac:dyDescent="0.2">
      <c r="A121" s="1">
        <v>29</v>
      </c>
      <c r="B121" s="7">
        <f>BV591</f>
        <v>583</v>
      </c>
      <c r="C121" s="8">
        <f>BV992</f>
        <v>984</v>
      </c>
      <c r="D121" s="8">
        <f>BV494</f>
        <v>486</v>
      </c>
      <c r="E121" s="8">
        <f>BV125</f>
        <v>117</v>
      </c>
      <c r="F121" s="8">
        <f>BV353</f>
        <v>345</v>
      </c>
      <c r="G121" s="8">
        <f>BV210</f>
        <v>202</v>
      </c>
      <c r="H121" s="8">
        <f>BV772</f>
        <v>764</v>
      </c>
      <c r="I121" s="8">
        <f>BV883</f>
        <v>875</v>
      </c>
      <c r="J121" s="8">
        <f>BV1029</f>
        <v>1021</v>
      </c>
      <c r="K121" s="8">
        <f>BV630</f>
        <v>622</v>
      </c>
      <c r="L121" s="8">
        <f>BV104</f>
        <v>96</v>
      </c>
      <c r="M121" s="8">
        <f>BV471</f>
        <v>463</v>
      </c>
      <c r="N121" s="8">
        <f>BV235</f>
        <v>227</v>
      </c>
      <c r="O121" s="8">
        <f>BV380</f>
        <v>372</v>
      </c>
      <c r="P121" s="8">
        <f>BV842</f>
        <v>834</v>
      </c>
      <c r="Q121" s="8">
        <f>BV729</f>
        <v>721</v>
      </c>
      <c r="R121" s="8">
        <f>BV297</f>
        <v>289</v>
      </c>
      <c r="S121" s="8">
        <f>BV186</f>
        <v>178</v>
      </c>
      <c r="T121" s="8">
        <f>BV652</f>
        <v>644</v>
      </c>
      <c r="U121" s="8">
        <f>BV795</f>
        <v>787</v>
      </c>
      <c r="V121" s="8">
        <f>BV583</f>
        <v>575</v>
      </c>
      <c r="W121" s="8">
        <f>BV952</f>
        <v>944</v>
      </c>
      <c r="X121" s="8">
        <f>BV422</f>
        <v>414</v>
      </c>
      <c r="Y121" s="8">
        <f>BV21</f>
        <v>13</v>
      </c>
      <c r="Z121" s="8">
        <f>BV163</f>
        <v>155</v>
      </c>
      <c r="AA121" s="8">
        <f>BV276</f>
        <v>268</v>
      </c>
      <c r="AB121" s="8">
        <f>BV834</f>
        <v>826</v>
      </c>
      <c r="AC121" s="8">
        <f>BV689</f>
        <v>681</v>
      </c>
      <c r="AD121" s="17">
        <f>BV909</f>
        <v>901</v>
      </c>
      <c r="AE121" s="8">
        <f>BV542</f>
        <v>534</v>
      </c>
      <c r="AF121" s="8">
        <f>BV48</f>
        <v>40</v>
      </c>
      <c r="AG121" s="99">
        <f>BV447</f>
        <v>439</v>
      </c>
      <c r="AH121" s="5">
        <f t="shared" si="30"/>
        <v>16400</v>
      </c>
      <c r="AI121" s="5">
        <f t="shared" si="31"/>
        <v>11201200</v>
      </c>
      <c r="AL121" s="163" t="s">
        <v>114</v>
      </c>
      <c r="AM121" s="165" t="s">
        <v>395</v>
      </c>
      <c r="AN121" s="164" t="s">
        <v>51</v>
      </c>
      <c r="AO121" s="164" t="s">
        <v>459</v>
      </c>
      <c r="AP121" s="164" t="s">
        <v>237</v>
      </c>
      <c r="AQ121" s="164" t="s">
        <v>269</v>
      </c>
      <c r="AR121" s="164" t="s">
        <v>174</v>
      </c>
      <c r="AS121" s="165" t="s">
        <v>332</v>
      </c>
      <c r="AT121" s="165" t="s">
        <v>635</v>
      </c>
      <c r="AU121" s="164" t="s">
        <v>918</v>
      </c>
      <c r="AV121" s="164" t="s">
        <v>572</v>
      </c>
      <c r="AW121" s="164" t="s">
        <v>979</v>
      </c>
      <c r="AX121" s="164" t="s">
        <v>761</v>
      </c>
      <c r="AY121" s="164" t="s">
        <v>792</v>
      </c>
      <c r="AZ121" s="165" t="s">
        <v>699</v>
      </c>
      <c r="BA121" s="164" t="s">
        <v>856</v>
      </c>
      <c r="BB121" s="164" t="s">
        <v>403</v>
      </c>
      <c r="BC121" s="164" t="s">
        <v>121</v>
      </c>
      <c r="BD121" s="164" t="s">
        <v>467</v>
      </c>
      <c r="BE121" s="164" t="s">
        <v>59</v>
      </c>
      <c r="BF121" s="164" t="s">
        <v>277</v>
      </c>
      <c r="BG121" s="165" t="s">
        <v>245</v>
      </c>
      <c r="BH121" s="164" t="s">
        <v>340</v>
      </c>
      <c r="BI121" s="164" t="s">
        <v>182</v>
      </c>
      <c r="BJ121" s="164" t="s">
        <v>894</v>
      </c>
      <c r="BK121" s="164" t="s">
        <v>612</v>
      </c>
      <c r="BL121" s="164" t="s">
        <v>955</v>
      </c>
      <c r="BM121" s="164" t="s">
        <v>548</v>
      </c>
      <c r="BN121" s="165" t="s">
        <v>1109</v>
      </c>
      <c r="BO121" s="164" t="s">
        <v>737</v>
      </c>
      <c r="BP121" s="164" t="s">
        <v>832</v>
      </c>
      <c r="BQ121" s="166" t="s">
        <v>675</v>
      </c>
      <c r="BR121" s="45"/>
      <c r="BS121" s="42"/>
      <c r="BT121" s="50" t="s">
        <v>940</v>
      </c>
      <c r="BU121" s="51" t="s">
        <v>1014</v>
      </c>
      <c r="BV121" s="52">
        <f>K3+(112*K5)</f>
        <v>113</v>
      </c>
      <c r="BW121" s="42"/>
    </row>
    <row r="122" spans="1:75" x14ac:dyDescent="0.2">
      <c r="A122" s="1">
        <v>30</v>
      </c>
      <c r="B122" s="7">
        <f>BV1004</f>
        <v>996</v>
      </c>
      <c r="C122" s="8">
        <f>BV635</f>
        <v>627</v>
      </c>
      <c r="D122" s="8">
        <f>BV73</f>
        <v>65</v>
      </c>
      <c r="E122" s="8">
        <f>BV474</f>
        <v>466</v>
      </c>
      <c r="F122" s="8">
        <f>BV262</f>
        <v>254</v>
      </c>
      <c r="G122" s="8">
        <f>BV373</f>
        <v>365</v>
      </c>
      <c r="H122" s="8">
        <f>BV871</f>
        <v>863</v>
      </c>
      <c r="I122" s="8">
        <f>BV728</f>
        <v>720</v>
      </c>
      <c r="J122" s="8">
        <f>BV610</f>
        <v>602</v>
      </c>
      <c r="K122" s="8">
        <f>BV977</f>
        <v>969</v>
      </c>
      <c r="L122" s="8">
        <f>BV515</f>
        <v>507</v>
      </c>
      <c r="M122" s="8">
        <f>BV116</f>
        <v>108</v>
      </c>
      <c r="N122" s="8">
        <f>BV336</f>
        <v>328</v>
      </c>
      <c r="O122" s="8">
        <f>BV223</f>
        <v>215</v>
      </c>
      <c r="P122" s="8">
        <f>BV749</f>
        <v>741</v>
      </c>
      <c r="Q122" s="8">
        <f>BV894</f>
        <v>886</v>
      </c>
      <c r="R122" s="8">
        <f>BV142</f>
        <v>134</v>
      </c>
      <c r="S122" s="8">
        <f>BV285</f>
        <v>277</v>
      </c>
      <c r="T122" s="8">
        <f>BV815</f>
        <v>807</v>
      </c>
      <c r="U122" s="8">
        <f>BV704</f>
        <v>696</v>
      </c>
      <c r="V122" s="8">
        <f>BV932</f>
        <v>924</v>
      </c>
      <c r="W122" s="8">
        <f>BV531</f>
        <v>523</v>
      </c>
      <c r="X122" s="8">
        <f>BV65</f>
        <v>57</v>
      </c>
      <c r="Y122" s="8">
        <f>BV434</f>
        <v>426</v>
      </c>
      <c r="Z122" s="8">
        <f>BV328</f>
        <v>320</v>
      </c>
      <c r="AA122" s="8">
        <f>BV183</f>
        <v>175</v>
      </c>
      <c r="AB122" s="8">
        <f>BV677</f>
        <v>669</v>
      </c>
      <c r="AC122" s="8">
        <f>BV790</f>
        <v>782</v>
      </c>
      <c r="AD122" s="8">
        <f>BV554</f>
        <v>546</v>
      </c>
      <c r="AE122" s="17">
        <f>BV953</f>
        <v>945</v>
      </c>
      <c r="AF122" s="97">
        <f>BV395</f>
        <v>387</v>
      </c>
      <c r="AG122" s="9">
        <f>BV28</f>
        <v>20</v>
      </c>
      <c r="AH122" s="5">
        <f t="shared" si="30"/>
        <v>16400</v>
      </c>
      <c r="AI122" s="5">
        <f t="shared" si="31"/>
        <v>11201200</v>
      </c>
      <c r="AL122" s="167" t="s">
        <v>111</v>
      </c>
      <c r="AM122" s="164" t="s">
        <v>392</v>
      </c>
      <c r="AN122" s="164" t="s">
        <v>48</v>
      </c>
      <c r="AO122" s="164" t="s">
        <v>456</v>
      </c>
      <c r="AP122" s="164" t="s">
        <v>234</v>
      </c>
      <c r="AQ122" s="164" t="s">
        <v>266</v>
      </c>
      <c r="AR122" s="165" t="s">
        <v>172</v>
      </c>
      <c r="AS122" s="164" t="s">
        <v>329</v>
      </c>
      <c r="AT122" s="164" t="s">
        <v>622</v>
      </c>
      <c r="AU122" s="165" t="s">
        <v>905</v>
      </c>
      <c r="AV122" s="164" t="s">
        <v>559</v>
      </c>
      <c r="AW122" s="164" t="s">
        <v>966</v>
      </c>
      <c r="AX122" s="164" t="s">
        <v>748</v>
      </c>
      <c r="AY122" s="164" t="s">
        <v>779</v>
      </c>
      <c r="AZ122" s="164" t="s">
        <v>686</v>
      </c>
      <c r="BA122" s="165" t="s">
        <v>843</v>
      </c>
      <c r="BB122" s="164" t="s">
        <v>416</v>
      </c>
      <c r="BC122" s="164" t="s">
        <v>134</v>
      </c>
      <c r="BD122" s="164" t="s">
        <v>478</v>
      </c>
      <c r="BE122" s="164" t="s">
        <v>72</v>
      </c>
      <c r="BF122" s="165" t="s">
        <v>1124</v>
      </c>
      <c r="BG122" s="164" t="s">
        <v>258</v>
      </c>
      <c r="BH122" s="164" t="s">
        <v>353</v>
      </c>
      <c r="BI122" s="164" t="s">
        <v>195</v>
      </c>
      <c r="BJ122" s="164" t="s">
        <v>897</v>
      </c>
      <c r="BK122" s="164" t="s">
        <v>614</v>
      </c>
      <c r="BL122" s="164" t="s">
        <v>958</v>
      </c>
      <c r="BM122" s="164" t="s">
        <v>551</v>
      </c>
      <c r="BN122" s="164" t="s">
        <v>771</v>
      </c>
      <c r="BO122" s="165" t="s">
        <v>740</v>
      </c>
      <c r="BP122" s="164" t="s">
        <v>835</v>
      </c>
      <c r="BQ122" s="166" t="s">
        <v>678</v>
      </c>
      <c r="BR122" s="45"/>
      <c r="BS122" s="42"/>
      <c r="BT122" s="50" t="s">
        <v>873</v>
      </c>
      <c r="BU122" s="51" t="s">
        <v>1014</v>
      </c>
      <c r="BV122" s="52">
        <f>K3+(113*K5)</f>
        <v>114</v>
      </c>
      <c r="BW122" s="42"/>
    </row>
    <row r="123" spans="1:75" x14ac:dyDescent="0.2">
      <c r="A123" s="1">
        <v>31</v>
      </c>
      <c r="B123" s="7">
        <f>BV456</f>
        <v>448</v>
      </c>
      <c r="C123" s="8">
        <f>BV55</f>
        <v>47</v>
      </c>
      <c r="D123" s="8">
        <f>BV549</f>
        <v>541</v>
      </c>
      <c r="E123" s="8">
        <f>BV918</f>
        <v>910</v>
      </c>
      <c r="F123" s="8">
        <f>BV682</f>
        <v>674</v>
      </c>
      <c r="G123" s="8">
        <f>BV825</f>
        <v>817</v>
      </c>
      <c r="H123" s="8">
        <f>BV267</f>
        <v>259</v>
      </c>
      <c r="I123" s="8">
        <f>BV156</f>
        <v>148</v>
      </c>
      <c r="J123" s="8">
        <f>BV14</f>
        <v>6</v>
      </c>
      <c r="K123" s="8">
        <f>BV413</f>
        <v>405</v>
      </c>
      <c r="L123" s="8">
        <f>BV943</f>
        <v>935</v>
      </c>
      <c r="M123" s="8">
        <f>BV576</f>
        <v>568</v>
      </c>
      <c r="N123" s="8">
        <f>BV804</f>
        <v>796</v>
      </c>
      <c r="O123" s="8">
        <f>BV659</f>
        <v>651</v>
      </c>
      <c r="P123" s="8">
        <f>BV193</f>
        <v>185</v>
      </c>
      <c r="Q123" s="8">
        <f>BV306</f>
        <v>298</v>
      </c>
      <c r="R123" s="8">
        <f>BV738</f>
        <v>730</v>
      </c>
      <c r="S123" s="8">
        <f>BV849</f>
        <v>841</v>
      </c>
      <c r="T123" s="8">
        <f>BV387</f>
        <v>379</v>
      </c>
      <c r="U123" s="8">
        <f>BV244</f>
        <v>236</v>
      </c>
      <c r="V123" s="8">
        <f>BV464</f>
        <v>456</v>
      </c>
      <c r="W123" s="8">
        <f>BV95</f>
        <v>87</v>
      </c>
      <c r="X123" s="8">
        <f>BV621</f>
        <v>613</v>
      </c>
      <c r="Y123" s="8">
        <f>BV1022</f>
        <v>1014</v>
      </c>
      <c r="Z123" s="8">
        <f>BV876</f>
        <v>868</v>
      </c>
      <c r="AA123" s="8">
        <f>BV763</f>
        <v>755</v>
      </c>
      <c r="AB123" s="8">
        <f>BV201</f>
        <v>193</v>
      </c>
      <c r="AC123" s="8">
        <f>BV346</f>
        <v>338</v>
      </c>
      <c r="AD123" s="8">
        <f>BV134</f>
        <v>126</v>
      </c>
      <c r="AE123" s="97">
        <f>BV501</f>
        <v>493</v>
      </c>
      <c r="AF123" s="17">
        <f>BV999</f>
        <v>991</v>
      </c>
      <c r="AG123" s="9">
        <f>BV600</f>
        <v>592</v>
      </c>
      <c r="AH123" s="5">
        <f t="shared" si="30"/>
        <v>16400</v>
      </c>
      <c r="AI123" s="5">
        <f t="shared" si="31"/>
        <v>11201200</v>
      </c>
      <c r="AJ123" s="2">
        <f t="shared" si="29"/>
        <v>8606720000</v>
      </c>
      <c r="AL123" s="163" t="s">
        <v>116</v>
      </c>
      <c r="AM123" s="164" t="s">
        <v>397</v>
      </c>
      <c r="AN123" s="164" t="s">
        <v>53</v>
      </c>
      <c r="AO123" s="165" t="s">
        <v>1130</v>
      </c>
      <c r="AP123" s="164" t="s">
        <v>239</v>
      </c>
      <c r="AQ123" s="164" t="s">
        <v>271</v>
      </c>
      <c r="AR123" s="164" t="s">
        <v>176</v>
      </c>
      <c r="AS123" s="164" t="s">
        <v>334</v>
      </c>
      <c r="AT123" s="164" t="s">
        <v>633</v>
      </c>
      <c r="AU123" s="164" t="s">
        <v>916</v>
      </c>
      <c r="AV123" s="165" t="s">
        <v>570</v>
      </c>
      <c r="AW123" s="164" t="s">
        <v>977</v>
      </c>
      <c r="AX123" s="164" t="s">
        <v>759</v>
      </c>
      <c r="AY123" s="164" t="s">
        <v>790</v>
      </c>
      <c r="AZ123" s="164" t="s">
        <v>697</v>
      </c>
      <c r="BA123" s="164" t="s">
        <v>854</v>
      </c>
      <c r="BB123" s="164" t="s">
        <v>405</v>
      </c>
      <c r="BC123" s="165" t="s">
        <v>123</v>
      </c>
      <c r="BD123" s="164" t="s">
        <v>469</v>
      </c>
      <c r="BE123" s="164" t="s">
        <v>61</v>
      </c>
      <c r="BF123" s="164" t="s">
        <v>279</v>
      </c>
      <c r="BG123" s="164" t="s">
        <v>247</v>
      </c>
      <c r="BH123" s="164" t="s">
        <v>342</v>
      </c>
      <c r="BI123" s="165" t="s">
        <v>184</v>
      </c>
      <c r="BJ123" s="165" t="s">
        <v>892</v>
      </c>
      <c r="BK123" s="164" t="s">
        <v>610</v>
      </c>
      <c r="BL123" s="164" t="s">
        <v>954</v>
      </c>
      <c r="BM123" s="164" t="s">
        <v>546</v>
      </c>
      <c r="BN123" s="164" t="s">
        <v>767</v>
      </c>
      <c r="BO123" s="164" t="s">
        <v>735</v>
      </c>
      <c r="BP123" s="165" t="s">
        <v>830</v>
      </c>
      <c r="BQ123" s="166" t="s">
        <v>673</v>
      </c>
      <c r="BR123" s="45"/>
      <c r="BS123" s="42"/>
      <c r="BT123" s="50" t="s">
        <v>711</v>
      </c>
      <c r="BU123" s="51" t="s">
        <v>1014</v>
      </c>
      <c r="BV123" s="52">
        <f>K3+(114*K5)</f>
        <v>115</v>
      </c>
      <c r="BW123" s="42"/>
    </row>
    <row r="124" spans="1:75" ht="13.5" thickBot="1" x14ac:dyDescent="0.25">
      <c r="A124" s="1">
        <v>32</v>
      </c>
      <c r="B124" s="81">
        <f>BV35</f>
        <v>27</v>
      </c>
      <c r="C124" s="10">
        <f>BV404</f>
        <v>396</v>
      </c>
      <c r="D124" s="10">
        <f>BV962</f>
        <v>954</v>
      </c>
      <c r="E124" s="10">
        <f>BV561</f>
        <v>553</v>
      </c>
      <c r="F124" s="10">
        <f>BV781</f>
        <v>773</v>
      </c>
      <c r="G124" s="10">
        <f>BV670</f>
        <v>662</v>
      </c>
      <c r="H124" s="10">
        <f>BV176</f>
        <v>168</v>
      </c>
      <c r="I124" s="10">
        <f>BV319</f>
        <v>311</v>
      </c>
      <c r="J124" s="10">
        <f>BV425</f>
        <v>417</v>
      </c>
      <c r="K124" s="10">
        <f>BV58</f>
        <v>50</v>
      </c>
      <c r="L124" s="10">
        <f>BV524</f>
        <v>516</v>
      </c>
      <c r="M124" s="10">
        <f>BV923</f>
        <v>915</v>
      </c>
      <c r="N124" s="10">
        <f>BV711</f>
        <v>703</v>
      </c>
      <c r="O124" s="10">
        <f>BV824</f>
        <v>816</v>
      </c>
      <c r="P124" s="10">
        <f>BV294</f>
        <v>286</v>
      </c>
      <c r="Q124" s="10">
        <f>BV149</f>
        <v>141</v>
      </c>
      <c r="R124" s="10">
        <f>BV901</f>
        <v>893</v>
      </c>
      <c r="S124" s="10">
        <f>BV758</f>
        <v>750</v>
      </c>
      <c r="T124" s="10">
        <f>BV232</f>
        <v>224</v>
      </c>
      <c r="U124" s="10">
        <f>BV343</f>
        <v>335</v>
      </c>
      <c r="V124" s="10">
        <f>BV107</f>
        <v>99</v>
      </c>
      <c r="W124" s="10">
        <f>BV508</f>
        <v>500</v>
      </c>
      <c r="X124" s="10">
        <f>BV970</f>
        <v>962</v>
      </c>
      <c r="Y124" s="10">
        <f>BV601</f>
        <v>593</v>
      </c>
      <c r="Z124" s="10">
        <f>BV719</f>
        <v>711</v>
      </c>
      <c r="AA124" s="10">
        <f>BV864</f>
        <v>856</v>
      </c>
      <c r="AB124" s="10">
        <f>BV366</f>
        <v>358</v>
      </c>
      <c r="AC124" s="10">
        <f>BV253</f>
        <v>245</v>
      </c>
      <c r="AD124" s="100">
        <f>BV481</f>
        <v>473</v>
      </c>
      <c r="AE124" s="10">
        <f>BV82</f>
        <v>74</v>
      </c>
      <c r="AF124" s="10">
        <f>BV644</f>
        <v>636</v>
      </c>
      <c r="AG124" s="156">
        <f>BV1011</f>
        <v>1003</v>
      </c>
      <c r="AH124" s="5">
        <f t="shared" si="30"/>
        <v>16400</v>
      </c>
      <c r="AI124" s="5">
        <f t="shared" si="31"/>
        <v>11201200</v>
      </c>
      <c r="AJ124" s="2">
        <f t="shared" si="29"/>
        <v>8606720000</v>
      </c>
      <c r="AL124" s="169" t="s">
        <v>109</v>
      </c>
      <c r="AM124" s="170" t="s">
        <v>390</v>
      </c>
      <c r="AN124" s="171" t="s">
        <v>139</v>
      </c>
      <c r="AO124" s="170" t="s">
        <v>454</v>
      </c>
      <c r="AP124" s="170" t="s">
        <v>232</v>
      </c>
      <c r="AQ124" s="170" t="s">
        <v>264</v>
      </c>
      <c r="AR124" s="170" t="s">
        <v>170</v>
      </c>
      <c r="AS124" s="170" t="s">
        <v>327</v>
      </c>
      <c r="AT124" s="170" t="s">
        <v>624</v>
      </c>
      <c r="AU124" s="170" t="s">
        <v>907</v>
      </c>
      <c r="AV124" s="170" t="s">
        <v>561</v>
      </c>
      <c r="AW124" s="171" t="s">
        <v>1118</v>
      </c>
      <c r="AX124" s="170" t="s">
        <v>750</v>
      </c>
      <c r="AY124" s="170" t="s">
        <v>781</v>
      </c>
      <c r="AZ124" s="170" t="s">
        <v>688</v>
      </c>
      <c r="BA124" s="170" t="s">
        <v>845</v>
      </c>
      <c r="BB124" s="171" t="s">
        <v>414</v>
      </c>
      <c r="BC124" s="170" t="s">
        <v>132</v>
      </c>
      <c r="BD124" s="170" t="s">
        <v>476</v>
      </c>
      <c r="BE124" s="170" t="s">
        <v>70</v>
      </c>
      <c r="BF124" s="170" t="s">
        <v>6</v>
      </c>
      <c r="BG124" s="170" t="s">
        <v>256</v>
      </c>
      <c r="BH124" s="171" t="s">
        <v>351</v>
      </c>
      <c r="BI124" s="170" t="s">
        <v>193</v>
      </c>
      <c r="BJ124" s="170" t="s">
        <v>899</v>
      </c>
      <c r="BK124" s="171" t="s">
        <v>616</v>
      </c>
      <c r="BL124" s="170" t="s">
        <v>960</v>
      </c>
      <c r="BM124" s="170" t="s">
        <v>553</v>
      </c>
      <c r="BN124" s="170" t="s">
        <v>773</v>
      </c>
      <c r="BO124" s="170" t="s">
        <v>742</v>
      </c>
      <c r="BP124" s="170" t="s">
        <v>837</v>
      </c>
      <c r="BQ124" s="172" t="s">
        <v>680</v>
      </c>
      <c r="BR124" s="45"/>
      <c r="BS124" s="42"/>
      <c r="BT124" s="50" t="s">
        <v>526</v>
      </c>
      <c r="BU124" s="51" t="s">
        <v>1014</v>
      </c>
      <c r="BV124" s="52">
        <f>K3+(115*K5)</f>
        <v>116</v>
      </c>
      <c r="BW124" s="42"/>
    </row>
    <row r="125" spans="1:75" x14ac:dyDescent="0.2">
      <c r="A125" s="3" t="s">
        <v>0</v>
      </c>
      <c r="B125" s="5">
        <f>SUM(B93:B124)</f>
        <v>16400</v>
      </c>
      <c r="C125" s="5">
        <f t="shared" ref="C125:AG125" si="32">SUM(C93:C124)</f>
        <v>16400</v>
      </c>
      <c r="D125" s="5">
        <f t="shared" si="32"/>
        <v>16400</v>
      </c>
      <c r="E125" s="5">
        <f t="shared" si="32"/>
        <v>16400</v>
      </c>
      <c r="F125" s="5">
        <f t="shared" si="32"/>
        <v>16400</v>
      </c>
      <c r="G125" s="5">
        <f t="shared" si="32"/>
        <v>16400</v>
      </c>
      <c r="H125" s="5">
        <f t="shared" si="32"/>
        <v>16400</v>
      </c>
      <c r="I125" s="5">
        <f t="shared" si="32"/>
        <v>16400</v>
      </c>
      <c r="J125" s="5">
        <f t="shared" si="32"/>
        <v>16400</v>
      </c>
      <c r="K125" s="5">
        <f t="shared" si="32"/>
        <v>16400</v>
      </c>
      <c r="L125" s="5">
        <f t="shared" si="32"/>
        <v>16400</v>
      </c>
      <c r="M125" s="5">
        <f t="shared" si="32"/>
        <v>16400</v>
      </c>
      <c r="N125" s="5">
        <f t="shared" si="32"/>
        <v>16400</v>
      </c>
      <c r="O125" s="5">
        <f t="shared" si="32"/>
        <v>16400</v>
      </c>
      <c r="P125" s="5">
        <f t="shared" si="32"/>
        <v>16400</v>
      </c>
      <c r="Q125" s="5">
        <f t="shared" si="32"/>
        <v>16400</v>
      </c>
      <c r="R125" s="5">
        <f t="shared" si="32"/>
        <v>16400</v>
      </c>
      <c r="S125" s="5">
        <f t="shared" si="32"/>
        <v>16400</v>
      </c>
      <c r="T125" s="5">
        <f t="shared" si="32"/>
        <v>16400</v>
      </c>
      <c r="U125" s="5">
        <f t="shared" si="32"/>
        <v>16400</v>
      </c>
      <c r="V125" s="5">
        <f t="shared" si="32"/>
        <v>16400</v>
      </c>
      <c r="W125" s="5">
        <f t="shared" si="32"/>
        <v>16400</v>
      </c>
      <c r="X125" s="5">
        <f t="shared" si="32"/>
        <v>16400</v>
      </c>
      <c r="Y125" s="5">
        <f t="shared" si="32"/>
        <v>16400</v>
      </c>
      <c r="Z125" s="5">
        <f t="shared" si="32"/>
        <v>16400</v>
      </c>
      <c r="AA125" s="5">
        <f t="shared" si="32"/>
        <v>16400</v>
      </c>
      <c r="AB125" s="5">
        <f t="shared" si="32"/>
        <v>16400</v>
      </c>
      <c r="AC125" s="5">
        <f t="shared" si="32"/>
        <v>16400</v>
      </c>
      <c r="AD125" s="5">
        <f t="shared" si="32"/>
        <v>16400</v>
      </c>
      <c r="AE125" s="5">
        <f t="shared" si="32"/>
        <v>16400</v>
      </c>
      <c r="AF125" s="5">
        <f t="shared" si="32"/>
        <v>16400</v>
      </c>
      <c r="AG125" s="5">
        <f t="shared" si="32"/>
        <v>16400</v>
      </c>
      <c r="AH125" s="5"/>
      <c r="AI125" s="5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  <c r="AV125" s="136"/>
      <c r="AW125" s="136"/>
      <c r="AX125" s="136"/>
      <c r="AY125" s="136"/>
      <c r="AZ125" s="136"/>
      <c r="BA125" s="136"/>
      <c r="BB125" s="136"/>
      <c r="BC125" s="136"/>
      <c r="BD125" s="136"/>
      <c r="BE125" s="136"/>
      <c r="BF125" s="136"/>
      <c r="BG125" s="136"/>
      <c r="BH125" s="136"/>
      <c r="BI125" s="136"/>
      <c r="BJ125" s="136"/>
      <c r="BK125" s="136"/>
      <c r="BL125" s="136"/>
      <c r="BM125" s="136"/>
      <c r="BN125" s="136"/>
      <c r="BO125" s="136"/>
      <c r="BP125" s="136"/>
      <c r="BQ125" s="136"/>
      <c r="BR125" s="45"/>
      <c r="BS125" s="42"/>
      <c r="BT125" s="50" t="s">
        <v>459</v>
      </c>
      <c r="BU125" s="51" t="s">
        <v>1014</v>
      </c>
      <c r="BV125" s="52">
        <f>K3+(116*K5)</f>
        <v>117</v>
      </c>
      <c r="BW125" s="42"/>
    </row>
    <row r="126" spans="1:75" x14ac:dyDescent="0.2">
      <c r="A126" s="3" t="s">
        <v>1</v>
      </c>
      <c r="B126" s="5">
        <f>SUMSQ(B93:B124)</f>
        <v>11201200</v>
      </c>
      <c r="C126" s="5">
        <f t="shared" ref="C126:AG126" si="33">SUMSQ(C93:C124)</f>
        <v>11201200</v>
      </c>
      <c r="D126" s="5">
        <f t="shared" si="33"/>
        <v>11201200</v>
      </c>
      <c r="E126" s="5">
        <f t="shared" si="33"/>
        <v>11201200</v>
      </c>
      <c r="F126" s="5">
        <f t="shared" si="33"/>
        <v>11201200</v>
      </c>
      <c r="G126" s="5">
        <f t="shared" si="33"/>
        <v>11201200</v>
      </c>
      <c r="H126" s="5">
        <f t="shared" si="33"/>
        <v>11201200</v>
      </c>
      <c r="I126" s="5">
        <f t="shared" si="33"/>
        <v>11201200</v>
      </c>
      <c r="J126" s="5">
        <f t="shared" si="33"/>
        <v>11201200</v>
      </c>
      <c r="K126" s="5">
        <f t="shared" si="33"/>
        <v>11201200</v>
      </c>
      <c r="L126" s="5">
        <f t="shared" si="33"/>
        <v>11201200</v>
      </c>
      <c r="M126" s="5">
        <f t="shared" si="33"/>
        <v>11201200</v>
      </c>
      <c r="N126" s="5">
        <f t="shared" si="33"/>
        <v>11201200</v>
      </c>
      <c r="O126" s="5">
        <f t="shared" si="33"/>
        <v>11201200</v>
      </c>
      <c r="P126" s="5">
        <f t="shared" si="33"/>
        <v>11201200</v>
      </c>
      <c r="Q126" s="5">
        <f t="shared" si="33"/>
        <v>11201200</v>
      </c>
      <c r="R126" s="5">
        <f t="shared" si="33"/>
        <v>11201200</v>
      </c>
      <c r="S126" s="5">
        <f t="shared" si="33"/>
        <v>11201200</v>
      </c>
      <c r="T126" s="5">
        <f t="shared" si="33"/>
        <v>11201200</v>
      </c>
      <c r="U126" s="5">
        <f t="shared" si="33"/>
        <v>11201200</v>
      </c>
      <c r="V126" s="5">
        <f t="shared" si="33"/>
        <v>11201200</v>
      </c>
      <c r="W126" s="5">
        <f t="shared" si="33"/>
        <v>11201200</v>
      </c>
      <c r="X126" s="5">
        <f t="shared" si="33"/>
        <v>11201200</v>
      </c>
      <c r="Y126" s="5">
        <f t="shared" si="33"/>
        <v>11201200</v>
      </c>
      <c r="Z126" s="5">
        <f t="shared" si="33"/>
        <v>11201200</v>
      </c>
      <c r="AA126" s="5">
        <f t="shared" si="33"/>
        <v>11201200</v>
      </c>
      <c r="AB126" s="5">
        <f t="shared" si="33"/>
        <v>11201200</v>
      </c>
      <c r="AC126" s="5">
        <f t="shared" si="33"/>
        <v>11201200</v>
      </c>
      <c r="AD126" s="5">
        <f t="shared" si="33"/>
        <v>11201200</v>
      </c>
      <c r="AE126" s="5">
        <f t="shared" si="33"/>
        <v>11201200</v>
      </c>
      <c r="AF126" s="5">
        <f t="shared" si="33"/>
        <v>11201200</v>
      </c>
      <c r="AG126" s="5">
        <f t="shared" si="33"/>
        <v>11201200</v>
      </c>
      <c r="AH126" s="5" t="s">
        <v>5</v>
      </c>
      <c r="AI126" s="5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36"/>
      <c r="BC126" s="136"/>
      <c r="BD126" s="136"/>
      <c r="BE126" s="136"/>
      <c r="BF126" s="136"/>
      <c r="BG126" s="136"/>
      <c r="BH126" s="136"/>
      <c r="BI126" s="136"/>
      <c r="BJ126" s="136"/>
      <c r="BK126" s="136"/>
      <c r="BL126" s="136"/>
      <c r="BM126" s="136"/>
      <c r="BN126" s="136"/>
      <c r="BO126" s="136"/>
      <c r="BP126" s="136"/>
      <c r="BQ126" s="136"/>
      <c r="BR126" s="45"/>
      <c r="BS126" s="42"/>
      <c r="BT126" s="50" t="s">
        <v>272</v>
      </c>
      <c r="BU126" s="51" t="s">
        <v>1014</v>
      </c>
      <c r="BV126" s="52">
        <f>K3+(117*K5)</f>
        <v>118</v>
      </c>
      <c r="BW126" s="42"/>
    </row>
    <row r="127" spans="1:75" x14ac:dyDescent="0.2">
      <c r="A127" s="3"/>
      <c r="AH127" s="5"/>
      <c r="AI127" s="5"/>
      <c r="AK127" s="79" t="s">
        <v>1148</v>
      </c>
      <c r="AL127" s="137" t="s">
        <v>429</v>
      </c>
      <c r="AM127" s="137" t="s">
        <v>78</v>
      </c>
      <c r="AN127" s="137" t="s">
        <v>489</v>
      </c>
      <c r="AO127" s="137" t="s">
        <v>16</v>
      </c>
      <c r="AP127" s="137" t="s">
        <v>306</v>
      </c>
      <c r="AQ127" s="137" t="s">
        <v>197</v>
      </c>
      <c r="AR127" s="137" t="s">
        <v>367</v>
      </c>
      <c r="AS127" s="137" t="s">
        <v>138</v>
      </c>
      <c r="AT127" s="137" t="s">
        <v>374</v>
      </c>
      <c r="AU127" s="137" t="s">
        <v>161</v>
      </c>
      <c r="AV127" s="137" t="s">
        <v>313</v>
      </c>
      <c r="AW127" s="137" t="s">
        <v>221</v>
      </c>
      <c r="AX127" s="137" t="s">
        <v>496</v>
      </c>
      <c r="AY127" s="137" t="s">
        <v>41</v>
      </c>
      <c r="AZ127" s="137" t="s">
        <v>19</v>
      </c>
      <c r="BA127" s="137" t="s">
        <v>103</v>
      </c>
      <c r="BB127" s="137" t="s">
        <v>855</v>
      </c>
      <c r="BC127" s="137" t="s">
        <v>687</v>
      </c>
      <c r="BD127" s="137" t="s">
        <v>793</v>
      </c>
      <c r="BE127" s="137" t="s">
        <v>747</v>
      </c>
      <c r="BF127" s="137" t="s">
        <v>974</v>
      </c>
      <c r="BG127" s="137" t="s">
        <v>564</v>
      </c>
      <c r="BH127" s="137" t="s">
        <v>915</v>
      </c>
      <c r="BI127" s="137" t="s">
        <v>625</v>
      </c>
      <c r="BJ127" s="137" t="s">
        <v>890</v>
      </c>
      <c r="BK127" s="137" t="s">
        <v>618</v>
      </c>
      <c r="BL127" s="128" t="s">
        <v>951</v>
      </c>
      <c r="BM127" s="128" t="s">
        <v>557</v>
      </c>
      <c r="BN127" s="138" t="s">
        <v>1109</v>
      </c>
      <c r="BO127" s="121" t="s">
        <v>740</v>
      </c>
      <c r="BP127" s="121" t="s">
        <v>830</v>
      </c>
      <c r="BQ127" s="121" t="s">
        <v>680</v>
      </c>
      <c r="BS127" s="42"/>
      <c r="BT127" s="50" t="s">
        <v>188</v>
      </c>
      <c r="BU127" s="51" t="s">
        <v>1014</v>
      </c>
      <c r="BV127" s="52">
        <f>K3+(118*K5)</f>
        <v>119</v>
      </c>
      <c r="BW127" s="42"/>
    </row>
    <row r="128" spans="1:75" x14ac:dyDescent="0.2">
      <c r="A128" s="3" t="s">
        <v>3</v>
      </c>
      <c r="B128" s="2">
        <f>B93</f>
        <v>22</v>
      </c>
      <c r="C128" s="2">
        <f>C94</f>
        <v>34</v>
      </c>
      <c r="D128" s="2">
        <f>D95</f>
        <v>80</v>
      </c>
      <c r="E128" s="2">
        <f>E96</f>
        <v>124</v>
      </c>
      <c r="F128" s="2">
        <f>F97</f>
        <v>137</v>
      </c>
      <c r="G128" s="2">
        <f>G98</f>
        <v>189</v>
      </c>
      <c r="H128" s="2">
        <f>H99</f>
        <v>211</v>
      </c>
      <c r="I128" s="2">
        <f>I100</f>
        <v>231</v>
      </c>
      <c r="J128" s="2">
        <f>J101</f>
        <v>283</v>
      </c>
      <c r="K128" s="2">
        <f>K102</f>
        <v>303</v>
      </c>
      <c r="L128" s="2">
        <f>L103</f>
        <v>321</v>
      </c>
      <c r="M128" s="2">
        <f>M104</f>
        <v>373</v>
      </c>
      <c r="N128" s="2">
        <f>N105</f>
        <v>392</v>
      </c>
      <c r="O128" s="2">
        <f>O106</f>
        <v>436</v>
      </c>
      <c r="P128" s="2">
        <f>P107</f>
        <v>478</v>
      </c>
      <c r="Q128" s="2">
        <f>Q108</f>
        <v>490</v>
      </c>
      <c r="R128" s="2">
        <f>R109</f>
        <v>535</v>
      </c>
      <c r="S128" s="2">
        <f>S110</f>
        <v>547</v>
      </c>
      <c r="T128" s="2">
        <f>T111</f>
        <v>589</v>
      </c>
      <c r="U128" s="2">
        <f>U112</f>
        <v>633</v>
      </c>
      <c r="V128" s="2">
        <f>V113</f>
        <v>652</v>
      </c>
      <c r="W128" s="2">
        <f>W114</f>
        <v>704</v>
      </c>
      <c r="X128" s="2">
        <f>X115</f>
        <v>722</v>
      </c>
      <c r="Y128" s="2">
        <f>Y116</f>
        <v>742</v>
      </c>
      <c r="Z128" s="2">
        <f>Z117</f>
        <v>794</v>
      </c>
      <c r="AA128" s="2">
        <f>AA118</f>
        <v>814</v>
      </c>
      <c r="AB128" s="2">
        <f>AB119</f>
        <v>836</v>
      </c>
      <c r="AC128" s="2">
        <f>AC120</f>
        <v>888</v>
      </c>
      <c r="AD128" s="2">
        <f>AD121</f>
        <v>901</v>
      </c>
      <c r="AE128" s="2">
        <f>AE122</f>
        <v>945</v>
      </c>
      <c r="AF128" s="2">
        <f>AF123</f>
        <v>991</v>
      </c>
      <c r="AG128" s="2">
        <f>AG124</f>
        <v>1003</v>
      </c>
      <c r="AH128" s="5">
        <f t="shared" ref="AH128:AH131" si="34">SUM(B128:AG128)</f>
        <v>16400</v>
      </c>
      <c r="AI128" s="5">
        <f t="shared" ref="AI128:AI131" si="35">SUMSQ(B128:AG128)</f>
        <v>11201200</v>
      </c>
      <c r="AJ128" s="2">
        <f t="shared" ref="AJ128:AJ131" si="36">B128^3+C128^3+D128^3+E128^3+F128^3+G128^3+H128^3+I128^3+J128^3+K128^3+L128^3+M128^3+N128^3+O128^3+P128^3+Q128^3+R128^3+S128^3+T128^3+U128^3+V128^3+W128^3+X128^3+Y128^3+Z128^3+AA128^3+AB128^3+AC128^3+AD128^3+AE128^3+AF128^3+AG128^3</f>
        <v>8606720000</v>
      </c>
      <c r="AK128" s="79" t="s">
        <v>1149</v>
      </c>
      <c r="AL128" s="137" t="s">
        <v>109</v>
      </c>
      <c r="AM128" s="137" t="s">
        <v>397</v>
      </c>
      <c r="AN128" s="137" t="s">
        <v>48</v>
      </c>
      <c r="AO128" s="137" t="s">
        <v>459</v>
      </c>
      <c r="AP128" s="137" t="s">
        <v>228</v>
      </c>
      <c r="AQ128" s="137" t="s">
        <v>275</v>
      </c>
      <c r="AR128" s="137" t="s">
        <v>168</v>
      </c>
      <c r="AS128" s="137" t="s">
        <v>336</v>
      </c>
      <c r="AT128" s="137" t="s">
        <v>192</v>
      </c>
      <c r="AU128" s="137" t="s">
        <v>343</v>
      </c>
      <c r="AV128" s="137" t="s">
        <v>253</v>
      </c>
      <c r="AW128" s="137" t="s">
        <v>282</v>
      </c>
      <c r="AX128" s="137" t="s">
        <v>73</v>
      </c>
      <c r="AY128" s="137" t="s">
        <v>466</v>
      </c>
      <c r="AZ128" s="137" t="s">
        <v>133</v>
      </c>
      <c r="BA128" s="137" t="s">
        <v>404</v>
      </c>
      <c r="BB128" s="137" t="s">
        <v>655</v>
      </c>
      <c r="BC128" s="137" t="s">
        <v>885</v>
      </c>
      <c r="BD128" s="137" t="s">
        <v>716</v>
      </c>
      <c r="BE128" s="137" t="s">
        <v>825</v>
      </c>
      <c r="BF128" s="137" t="s">
        <v>533</v>
      </c>
      <c r="BG128" s="137" t="s">
        <v>1006</v>
      </c>
      <c r="BH128" s="137" t="s">
        <v>594</v>
      </c>
      <c r="BI128" s="137" t="s">
        <v>946</v>
      </c>
      <c r="BJ128" s="137" t="s">
        <v>587</v>
      </c>
      <c r="BK128" s="137" t="s">
        <v>922</v>
      </c>
      <c r="BL128" s="128" t="s">
        <v>527</v>
      </c>
      <c r="BM128" s="128" t="s">
        <v>981</v>
      </c>
      <c r="BN128" s="138" t="s">
        <v>1132</v>
      </c>
      <c r="BO128" s="121" t="s">
        <v>800</v>
      </c>
      <c r="BP128" s="121" t="s">
        <v>648</v>
      </c>
      <c r="BQ128" s="121" t="s">
        <v>862</v>
      </c>
      <c r="BS128" s="42"/>
      <c r="BT128" s="50" t="s">
        <v>122</v>
      </c>
      <c r="BU128" s="51" t="s">
        <v>1014</v>
      </c>
      <c r="BV128" s="52">
        <f>K3+(119*K5)</f>
        <v>120</v>
      </c>
      <c r="BW128" s="42"/>
    </row>
    <row r="129" spans="1:75" x14ac:dyDescent="0.2">
      <c r="A129" s="3" t="s">
        <v>4</v>
      </c>
      <c r="B129" s="2">
        <f>B124</f>
        <v>27</v>
      </c>
      <c r="C129" s="2">
        <f>C123</f>
        <v>47</v>
      </c>
      <c r="D129" s="2">
        <f>D122</f>
        <v>65</v>
      </c>
      <c r="E129" s="2">
        <f>E121</f>
        <v>117</v>
      </c>
      <c r="F129" s="2">
        <f>F120</f>
        <v>136</v>
      </c>
      <c r="G129" s="2">
        <f>G119</f>
        <v>180</v>
      </c>
      <c r="H129" s="2">
        <f>H118</f>
        <v>222</v>
      </c>
      <c r="I129" s="2">
        <f>I117</f>
        <v>234</v>
      </c>
      <c r="J129" s="2">
        <f>J116</f>
        <v>278</v>
      </c>
      <c r="K129" s="2">
        <f>K115</f>
        <v>290</v>
      </c>
      <c r="L129" s="2">
        <f>L114</f>
        <v>336</v>
      </c>
      <c r="M129" s="2">
        <f>M113</f>
        <v>380</v>
      </c>
      <c r="N129" s="2">
        <f>N112</f>
        <v>393</v>
      </c>
      <c r="O129" s="2">
        <f>O111</f>
        <v>445</v>
      </c>
      <c r="P129" s="2">
        <f>P110</f>
        <v>467</v>
      </c>
      <c r="Q129" s="2">
        <f>Q109</f>
        <v>487</v>
      </c>
      <c r="R129" s="2">
        <f>R108</f>
        <v>538</v>
      </c>
      <c r="S129" s="2">
        <f>S107</f>
        <v>558</v>
      </c>
      <c r="T129" s="2">
        <f>T106</f>
        <v>580</v>
      </c>
      <c r="U129" s="2">
        <f>U105</f>
        <v>632</v>
      </c>
      <c r="V129" s="2">
        <f>V104</f>
        <v>645</v>
      </c>
      <c r="W129" s="2">
        <f>W103</f>
        <v>689</v>
      </c>
      <c r="X129" s="2">
        <f>X102</f>
        <v>735</v>
      </c>
      <c r="Y129" s="2">
        <f>Y101</f>
        <v>747</v>
      </c>
      <c r="Z129" s="2">
        <f>Z100</f>
        <v>791</v>
      </c>
      <c r="AA129" s="2">
        <f>AA99</f>
        <v>803</v>
      </c>
      <c r="AB129" s="2">
        <f>AB98</f>
        <v>845</v>
      </c>
      <c r="AC129" s="2">
        <f>AC97</f>
        <v>889</v>
      </c>
      <c r="AD129" s="2">
        <f>AD96</f>
        <v>908</v>
      </c>
      <c r="AE129" s="2">
        <f>AE95</f>
        <v>960</v>
      </c>
      <c r="AF129" s="2">
        <f>AF94</f>
        <v>978</v>
      </c>
      <c r="AG129" s="2">
        <f>AG93</f>
        <v>998</v>
      </c>
      <c r="AH129" s="5">
        <f t="shared" si="34"/>
        <v>16400</v>
      </c>
      <c r="AI129" s="5">
        <f t="shared" si="35"/>
        <v>11201200</v>
      </c>
      <c r="AJ129" s="2">
        <f t="shared" si="36"/>
        <v>8606720000</v>
      </c>
      <c r="AN129" s="91"/>
      <c r="AO129" s="91"/>
      <c r="AP129" s="91"/>
      <c r="BS129" s="42"/>
      <c r="BT129" s="50" t="s">
        <v>447</v>
      </c>
      <c r="BU129" s="51" t="s">
        <v>1014</v>
      </c>
      <c r="BV129" s="52">
        <f>K3+(120*K5)</f>
        <v>121</v>
      </c>
      <c r="BW129" s="42"/>
    </row>
    <row r="130" spans="1:75" x14ac:dyDescent="0.2">
      <c r="A130" s="3" t="s">
        <v>6</v>
      </c>
      <c r="B130" s="2">
        <f>B109</f>
        <v>369</v>
      </c>
      <c r="C130" s="2">
        <f>C110</f>
        <v>325</v>
      </c>
      <c r="D130" s="2">
        <f>D111</f>
        <v>299</v>
      </c>
      <c r="E130" s="2">
        <f>E112</f>
        <v>287</v>
      </c>
      <c r="F130" s="2">
        <f>F113</f>
        <v>494</v>
      </c>
      <c r="G130" s="2">
        <f>G114</f>
        <v>474</v>
      </c>
      <c r="H130" s="2">
        <f>H115</f>
        <v>440</v>
      </c>
      <c r="I130" s="2">
        <f>I116</f>
        <v>388</v>
      </c>
      <c r="J130" s="2">
        <f>J117</f>
        <v>128</v>
      </c>
      <c r="K130" s="2">
        <f>K118</f>
        <v>76</v>
      </c>
      <c r="L130" s="2">
        <f>L119</f>
        <v>38</v>
      </c>
      <c r="M130" s="2">
        <f>M120</f>
        <v>18</v>
      </c>
      <c r="N130" s="2">
        <f>N121</f>
        <v>227</v>
      </c>
      <c r="O130" s="2">
        <f>O122</f>
        <v>215</v>
      </c>
      <c r="P130" s="2">
        <f>P123</f>
        <v>185</v>
      </c>
      <c r="Q130" s="2">
        <f>Q124</f>
        <v>141</v>
      </c>
      <c r="R130" s="2">
        <f>R93</f>
        <v>884</v>
      </c>
      <c r="S130" s="2">
        <f>S94</f>
        <v>840</v>
      </c>
      <c r="T130" s="2">
        <f>T95</f>
        <v>810</v>
      </c>
      <c r="U130" s="2">
        <f>U96</f>
        <v>798</v>
      </c>
      <c r="V130" s="2">
        <f>V97</f>
        <v>1007</v>
      </c>
      <c r="W130" s="2">
        <f>W98</f>
        <v>987</v>
      </c>
      <c r="X130" s="2">
        <f>X99</f>
        <v>949</v>
      </c>
      <c r="Y130" s="2">
        <f>Y100</f>
        <v>897</v>
      </c>
      <c r="Z130" s="2">
        <f>Z101</f>
        <v>637</v>
      </c>
      <c r="AA130" s="2">
        <f>AA102</f>
        <v>585</v>
      </c>
      <c r="AB130" s="2">
        <f>AB103</f>
        <v>551</v>
      </c>
      <c r="AC130" s="2">
        <f>AC104</f>
        <v>531</v>
      </c>
      <c r="AD130" s="2">
        <f>AD105</f>
        <v>738</v>
      </c>
      <c r="AE130" s="2">
        <f>AE106</f>
        <v>726</v>
      </c>
      <c r="AF130" s="2">
        <f>AF107</f>
        <v>700</v>
      </c>
      <c r="AG130" s="2">
        <f>AG108</f>
        <v>656</v>
      </c>
      <c r="AH130" s="5">
        <f t="shared" si="34"/>
        <v>16400</v>
      </c>
      <c r="AI130" s="5">
        <f t="shared" si="35"/>
        <v>11201200</v>
      </c>
      <c r="AJ130" s="2">
        <f t="shared" si="36"/>
        <v>8606720000</v>
      </c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  <c r="BM130" s="92"/>
      <c r="BN130" s="92"/>
      <c r="BO130" s="92"/>
      <c r="BP130" s="92"/>
      <c r="BQ130" s="92"/>
      <c r="BS130" s="42"/>
      <c r="BT130" s="50" t="s">
        <v>378</v>
      </c>
      <c r="BU130" s="51" t="s">
        <v>1014</v>
      </c>
      <c r="BV130" s="52">
        <f>K3+(121*K5)</f>
        <v>122</v>
      </c>
      <c r="BW130" s="42"/>
    </row>
    <row r="131" spans="1:75" x14ac:dyDescent="0.2">
      <c r="A131" s="3" t="s">
        <v>7</v>
      </c>
      <c r="B131" s="2">
        <f>B108</f>
        <v>384</v>
      </c>
      <c r="C131" s="2">
        <f>C107</f>
        <v>332</v>
      </c>
      <c r="D131" s="2">
        <f>D106</f>
        <v>294</v>
      </c>
      <c r="E131" s="2">
        <f>E105</f>
        <v>274</v>
      </c>
      <c r="F131" s="2">
        <f>F104</f>
        <v>483</v>
      </c>
      <c r="G131" s="2">
        <f>G103</f>
        <v>471</v>
      </c>
      <c r="H131" s="2">
        <f>H102</f>
        <v>441</v>
      </c>
      <c r="I131" s="2">
        <f>I101</f>
        <v>397</v>
      </c>
      <c r="J131" s="2">
        <f>J100</f>
        <v>113</v>
      </c>
      <c r="K131" s="2">
        <f>K99</f>
        <v>69</v>
      </c>
      <c r="L131" s="2">
        <f>L98</f>
        <v>43</v>
      </c>
      <c r="M131" s="2">
        <f>M97</f>
        <v>31</v>
      </c>
      <c r="N131" s="2">
        <f>N96</f>
        <v>238</v>
      </c>
      <c r="O131" s="2">
        <f>O95</f>
        <v>218</v>
      </c>
      <c r="P131" s="2">
        <f>P94</f>
        <v>184</v>
      </c>
      <c r="Q131" s="2">
        <f>Q93</f>
        <v>132</v>
      </c>
      <c r="R131" s="2">
        <f>R124</f>
        <v>893</v>
      </c>
      <c r="S131" s="2">
        <f>S123</f>
        <v>841</v>
      </c>
      <c r="T131" s="2">
        <f>T122</f>
        <v>807</v>
      </c>
      <c r="U131" s="2">
        <f>U121</f>
        <v>787</v>
      </c>
      <c r="V131" s="2">
        <f>V120</f>
        <v>994</v>
      </c>
      <c r="W131" s="2">
        <f>W119</f>
        <v>982</v>
      </c>
      <c r="X131" s="2">
        <f>X118</f>
        <v>956</v>
      </c>
      <c r="Y131" s="2">
        <f>Y117</f>
        <v>912</v>
      </c>
      <c r="Z131" s="2">
        <f>Z116</f>
        <v>628</v>
      </c>
      <c r="AA131" s="2">
        <f>AA115</f>
        <v>584</v>
      </c>
      <c r="AB131" s="2">
        <f>AB114</f>
        <v>554</v>
      </c>
      <c r="AC131" s="2">
        <f>AC113</f>
        <v>542</v>
      </c>
      <c r="AD131" s="2">
        <f>AD112</f>
        <v>751</v>
      </c>
      <c r="AE131" s="2">
        <f>AE111</f>
        <v>731</v>
      </c>
      <c r="AF131" s="2">
        <f>AF110</f>
        <v>693</v>
      </c>
      <c r="AG131" s="2">
        <f>AG109</f>
        <v>641</v>
      </c>
      <c r="AH131" s="5">
        <f t="shared" si="34"/>
        <v>16400</v>
      </c>
      <c r="AI131" s="5">
        <f t="shared" si="35"/>
        <v>11201200</v>
      </c>
      <c r="AJ131" s="2">
        <f t="shared" si="36"/>
        <v>8606720000</v>
      </c>
      <c r="AL131" s="92"/>
      <c r="AM131" s="92"/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  <c r="BH131" s="92"/>
      <c r="BI131" s="92"/>
      <c r="BJ131" s="92"/>
      <c r="BK131" s="92"/>
      <c r="BL131" s="92"/>
      <c r="BM131" s="92"/>
      <c r="BN131" s="92"/>
      <c r="BO131" s="92"/>
      <c r="BP131" s="92"/>
      <c r="BQ131" s="92"/>
      <c r="BS131" s="42"/>
      <c r="BT131" s="50" t="s">
        <v>200</v>
      </c>
      <c r="BU131" s="51" t="s">
        <v>1014</v>
      </c>
      <c r="BV131" s="52">
        <f>K3+(122*K5)</f>
        <v>123</v>
      </c>
      <c r="BW131" s="42"/>
    </row>
    <row r="132" spans="1:75" x14ac:dyDescent="0.2">
      <c r="AL132" s="92"/>
      <c r="AM132" s="92"/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  <c r="BH132" s="92"/>
      <c r="BI132" s="92"/>
      <c r="BJ132" s="92"/>
      <c r="BK132" s="92"/>
      <c r="BL132" s="92"/>
      <c r="BM132" s="92"/>
      <c r="BN132" s="92"/>
      <c r="BO132" s="92"/>
      <c r="BP132" s="92"/>
      <c r="BQ132" s="92"/>
      <c r="BS132" s="42"/>
      <c r="BT132" s="50" t="s">
        <v>16</v>
      </c>
      <c r="BU132" s="51" t="s">
        <v>1014</v>
      </c>
      <c r="BV132" s="52">
        <f>K3+(123*K5)</f>
        <v>124</v>
      </c>
      <c r="BW132" s="42"/>
    </row>
    <row r="133" spans="1:75" x14ac:dyDescent="0.2">
      <c r="BS133" s="42"/>
      <c r="BT133" s="50" t="s">
        <v>952</v>
      </c>
      <c r="BU133" s="51" t="s">
        <v>1014</v>
      </c>
      <c r="BV133" s="52">
        <f>K3+(124*K5)</f>
        <v>125</v>
      </c>
      <c r="BW133" s="42"/>
    </row>
    <row r="134" spans="1:75" ht="13.5" thickBot="1" x14ac:dyDescent="0.25">
      <c r="A134" s="1" t="s">
        <v>5</v>
      </c>
      <c r="B134" s="1" t="s">
        <v>1157</v>
      </c>
      <c r="O134" s="2" t="s">
        <v>5</v>
      </c>
      <c r="BA134" s="53" t="s">
        <v>1147</v>
      </c>
      <c r="BS134" s="42"/>
      <c r="BT134" s="50" t="s">
        <v>767</v>
      </c>
      <c r="BU134" s="51" t="s">
        <v>1014</v>
      </c>
      <c r="BV134" s="52">
        <f>K3+(125*K5)</f>
        <v>126</v>
      </c>
      <c r="BW134" s="42"/>
    </row>
    <row r="135" spans="1:75" x14ac:dyDescent="0.2">
      <c r="A135" s="1">
        <v>1</v>
      </c>
      <c r="B135" s="157">
        <f>BV31</f>
        <v>23</v>
      </c>
      <c r="C135" s="6">
        <f>BV400</f>
        <v>392</v>
      </c>
      <c r="D135" s="6">
        <f>BV958</f>
        <v>950</v>
      </c>
      <c r="E135" s="96">
        <f>BV557</f>
        <v>549</v>
      </c>
      <c r="F135" s="6">
        <f>BV785</f>
        <v>777</v>
      </c>
      <c r="G135" s="6">
        <f>BV674</f>
        <v>666</v>
      </c>
      <c r="H135" s="6">
        <f>BV180</f>
        <v>172</v>
      </c>
      <c r="I135" s="6">
        <f>BV323</f>
        <v>315</v>
      </c>
      <c r="J135" s="6">
        <f>BV437</f>
        <v>429</v>
      </c>
      <c r="K135" s="6">
        <f>BV70</f>
        <v>62</v>
      </c>
      <c r="L135" s="6">
        <f>BV536</f>
        <v>528</v>
      </c>
      <c r="M135" s="6">
        <f>BV935</f>
        <v>927</v>
      </c>
      <c r="N135" s="6">
        <f>BV699</f>
        <v>691</v>
      </c>
      <c r="O135" s="6">
        <f>BV812</f>
        <v>804</v>
      </c>
      <c r="P135" s="6">
        <f>BV282</f>
        <v>274</v>
      </c>
      <c r="Q135" s="6">
        <f>BV137</f>
        <v>129</v>
      </c>
      <c r="R135" s="6">
        <f>BV889</f>
        <v>881</v>
      </c>
      <c r="S135" s="6">
        <f>BV746</f>
        <v>738</v>
      </c>
      <c r="T135" s="6">
        <f>BV220</f>
        <v>212</v>
      </c>
      <c r="U135" s="6">
        <f>BV331</f>
        <v>323</v>
      </c>
      <c r="V135" s="6">
        <f>BV119</f>
        <v>111</v>
      </c>
      <c r="W135" s="6">
        <f>BV520</f>
        <v>512</v>
      </c>
      <c r="X135" s="6">
        <f>BV982</f>
        <v>974</v>
      </c>
      <c r="Y135" s="6">
        <f>BV613</f>
        <v>605</v>
      </c>
      <c r="Z135" s="6">
        <f>BV723</f>
        <v>715</v>
      </c>
      <c r="AA135" s="6">
        <f>BV868</f>
        <v>860</v>
      </c>
      <c r="AB135" s="6">
        <f>BV370</f>
        <v>362</v>
      </c>
      <c r="AC135" s="6">
        <f>BV257</f>
        <v>249</v>
      </c>
      <c r="AD135" s="6">
        <f>BV477</f>
        <v>469</v>
      </c>
      <c r="AE135" s="6">
        <f>BV78</f>
        <v>70</v>
      </c>
      <c r="AF135" s="6">
        <f>BV640</f>
        <v>632</v>
      </c>
      <c r="AG135" s="80">
        <f>BV1007</f>
        <v>999</v>
      </c>
      <c r="AH135" s="5">
        <f>SUM(B135:AG135)</f>
        <v>16400</v>
      </c>
      <c r="AI135" s="5">
        <f>SUMSQ(B135:AG135)</f>
        <v>11201200</v>
      </c>
      <c r="AJ135" s="2">
        <f t="shared" ref="AJ135:AJ166" si="37">B135^3+C135^3+D135^3+E135^3+F135^3+G135^3+H135^3+I135^3+J135^3+K135^3+L135^3+M135^3+N135^3+O135^3+P135^3+Q135^3+R135^3+S135^3+T135^3+U135^3+V135^3+W135^3+X135^3+Y135^3+Z135^3+AA135^3+AB135^3+AC135^3+AD135^3+AE135^3+AF135^3+AG135^3</f>
        <v>8606720000</v>
      </c>
      <c r="AL135" s="159" t="s">
        <v>26</v>
      </c>
      <c r="AM135" s="160" t="s">
        <v>496</v>
      </c>
      <c r="AN135" s="161" t="s">
        <v>90</v>
      </c>
      <c r="AO135" s="160" t="s">
        <v>434</v>
      </c>
      <c r="AP135" s="160" t="s">
        <v>151</v>
      </c>
      <c r="AQ135" s="160" t="s">
        <v>370</v>
      </c>
      <c r="AR135" s="160" t="s">
        <v>213</v>
      </c>
      <c r="AS135" s="160" t="s">
        <v>307</v>
      </c>
      <c r="AT135" s="160" t="s">
        <v>519</v>
      </c>
      <c r="AU135" s="160" t="s">
        <v>988</v>
      </c>
      <c r="AV135" s="160" t="s">
        <v>581</v>
      </c>
      <c r="AW135" s="161" t="s">
        <v>1134</v>
      </c>
      <c r="AX135" s="160" t="s">
        <v>644</v>
      </c>
      <c r="AY135" s="160" t="s">
        <v>865</v>
      </c>
      <c r="AZ135" s="160" t="s">
        <v>708</v>
      </c>
      <c r="BA135" s="160" t="s">
        <v>801</v>
      </c>
      <c r="BB135" s="161" t="s">
        <v>488</v>
      </c>
      <c r="BC135" s="160" t="s">
        <v>18</v>
      </c>
      <c r="BD135" s="160" t="s">
        <v>426</v>
      </c>
      <c r="BE135" s="160" t="s">
        <v>82</v>
      </c>
      <c r="BF135" s="160" t="s">
        <v>363</v>
      </c>
      <c r="BG135" s="160" t="s">
        <v>143</v>
      </c>
      <c r="BH135" s="161" t="s">
        <v>299</v>
      </c>
      <c r="BI135" s="160" t="s">
        <v>205</v>
      </c>
      <c r="BJ135" s="160" t="s">
        <v>1012</v>
      </c>
      <c r="BK135" s="161" t="s">
        <v>541</v>
      </c>
      <c r="BL135" s="160" t="s">
        <v>950</v>
      </c>
      <c r="BM135" s="160" t="s">
        <v>605</v>
      </c>
      <c r="BN135" s="160" t="s">
        <v>887</v>
      </c>
      <c r="BO135" s="160" t="s">
        <v>668</v>
      </c>
      <c r="BP135" s="160" t="s">
        <v>825</v>
      </c>
      <c r="BQ135" s="162" t="s">
        <v>730</v>
      </c>
      <c r="BS135" s="42"/>
      <c r="BT135" s="50" t="s">
        <v>700</v>
      </c>
      <c r="BU135" s="51" t="s">
        <v>1014</v>
      </c>
      <c r="BV135" s="52">
        <f>K3+(126*K5)</f>
        <v>127</v>
      </c>
      <c r="BW135" s="42"/>
    </row>
    <row r="136" spans="1:75" x14ac:dyDescent="0.2">
      <c r="A136" s="1">
        <v>2</v>
      </c>
      <c r="B136" s="7">
        <f>BV444</f>
        <v>436</v>
      </c>
      <c r="C136" s="22">
        <f>BV43</f>
        <v>35</v>
      </c>
      <c r="D136" s="97">
        <f>BV537</f>
        <v>529</v>
      </c>
      <c r="E136" s="8">
        <f>BV906</f>
        <v>898</v>
      </c>
      <c r="F136" s="8">
        <f>BV694</f>
        <v>686</v>
      </c>
      <c r="G136" s="8">
        <f>BV837</f>
        <v>829</v>
      </c>
      <c r="H136" s="8">
        <f>BV279</f>
        <v>271</v>
      </c>
      <c r="I136" s="8">
        <f>BV168</f>
        <v>160</v>
      </c>
      <c r="J136" s="8">
        <f>BV18</f>
        <v>10</v>
      </c>
      <c r="K136" s="8">
        <f>BV417</f>
        <v>409</v>
      </c>
      <c r="L136" s="8">
        <f>BV947</f>
        <v>939</v>
      </c>
      <c r="M136" s="8">
        <f>BV580</f>
        <v>572</v>
      </c>
      <c r="N136" s="8">
        <f>BV800</f>
        <v>792</v>
      </c>
      <c r="O136" s="8">
        <f>BV655</f>
        <v>647</v>
      </c>
      <c r="P136" s="8">
        <f>BV189</f>
        <v>181</v>
      </c>
      <c r="Q136" s="8">
        <f>BV302</f>
        <v>294</v>
      </c>
      <c r="R136" s="8">
        <f>BV734</f>
        <v>726</v>
      </c>
      <c r="S136" s="8">
        <f>BV845</f>
        <v>837</v>
      </c>
      <c r="T136" s="8">
        <f>BV383</f>
        <v>375</v>
      </c>
      <c r="U136" s="8">
        <f>BV240</f>
        <v>232</v>
      </c>
      <c r="V136" s="8">
        <f>BV468</f>
        <v>460</v>
      </c>
      <c r="W136" s="8">
        <f>BV99</f>
        <v>91</v>
      </c>
      <c r="X136" s="8">
        <f>BV625</f>
        <v>617</v>
      </c>
      <c r="Y136" s="8">
        <f>BV1026</f>
        <v>1018</v>
      </c>
      <c r="Z136" s="8">
        <f>BV888</f>
        <v>880</v>
      </c>
      <c r="AA136" s="8">
        <f>BV775</f>
        <v>767</v>
      </c>
      <c r="AB136" s="8">
        <f>BV213</f>
        <v>205</v>
      </c>
      <c r="AC136" s="8">
        <f>BV358</f>
        <v>350</v>
      </c>
      <c r="AD136" s="8">
        <f>BV122</f>
        <v>114</v>
      </c>
      <c r="AE136" s="8">
        <f>BV489</f>
        <v>481</v>
      </c>
      <c r="AF136" s="8">
        <f>BV987</f>
        <v>979</v>
      </c>
      <c r="AG136" s="9">
        <f>BV588</f>
        <v>580</v>
      </c>
      <c r="AH136" s="5">
        <f t="shared" ref="AH136:AH166" si="38">SUM(B136:AG136)</f>
        <v>16400</v>
      </c>
      <c r="AI136" s="5">
        <f t="shared" ref="AI136:AI166" si="39">SUMSQ(B136:AG136)</f>
        <v>11201200</v>
      </c>
      <c r="AJ136" s="2">
        <f t="shared" si="37"/>
        <v>8606720000</v>
      </c>
      <c r="AL136" s="163" t="s">
        <v>41</v>
      </c>
      <c r="AM136" s="164" t="s">
        <v>511</v>
      </c>
      <c r="AN136" s="164" t="s">
        <v>105</v>
      </c>
      <c r="AO136" s="165" t="s">
        <v>1112</v>
      </c>
      <c r="AP136" s="164" t="s">
        <v>165</v>
      </c>
      <c r="AQ136" s="164" t="s">
        <v>385</v>
      </c>
      <c r="AR136" s="164" t="s">
        <v>227</v>
      </c>
      <c r="AS136" s="164" t="s">
        <v>322</v>
      </c>
      <c r="AT136" s="164" t="s">
        <v>520</v>
      </c>
      <c r="AU136" s="164" t="s">
        <v>989</v>
      </c>
      <c r="AV136" s="165" t="s">
        <v>582</v>
      </c>
      <c r="AW136" s="164" t="s">
        <v>928</v>
      </c>
      <c r="AX136" s="164" t="s">
        <v>645</v>
      </c>
      <c r="AY136" s="164" t="s">
        <v>866</v>
      </c>
      <c r="AZ136" s="164" t="s">
        <v>709</v>
      </c>
      <c r="BA136" s="164" t="s">
        <v>802</v>
      </c>
      <c r="BB136" s="164" t="s">
        <v>487</v>
      </c>
      <c r="BC136" s="165" t="s">
        <v>17</v>
      </c>
      <c r="BD136" s="164" t="s">
        <v>425</v>
      </c>
      <c r="BE136" s="164" t="s">
        <v>81</v>
      </c>
      <c r="BF136" s="164" t="s">
        <v>362</v>
      </c>
      <c r="BG136" s="164" t="s">
        <v>142</v>
      </c>
      <c r="BH136" s="164" t="s">
        <v>298</v>
      </c>
      <c r="BI136" s="165" t="s">
        <v>204</v>
      </c>
      <c r="BJ136" s="165" t="s">
        <v>997</v>
      </c>
      <c r="BK136" s="164" t="s">
        <v>528</v>
      </c>
      <c r="BL136" s="164" t="s">
        <v>935</v>
      </c>
      <c r="BM136" s="164" t="s">
        <v>590</v>
      </c>
      <c r="BN136" s="164" t="s">
        <v>873</v>
      </c>
      <c r="BO136" s="164" t="s">
        <v>653</v>
      </c>
      <c r="BP136" s="165" t="s">
        <v>810</v>
      </c>
      <c r="BQ136" s="166" t="s">
        <v>716</v>
      </c>
      <c r="BS136" s="42"/>
      <c r="BT136" s="50" t="s">
        <v>631</v>
      </c>
      <c r="BU136" s="51" t="s">
        <v>1014</v>
      </c>
      <c r="BV136" s="52">
        <f>K3+(127*K5)</f>
        <v>128</v>
      </c>
      <c r="BW136" s="42"/>
    </row>
    <row r="137" spans="1:75" x14ac:dyDescent="0.2">
      <c r="A137" s="1">
        <v>3</v>
      </c>
      <c r="B137" s="7">
        <f>BV1016</f>
        <v>1008</v>
      </c>
      <c r="C137" s="97">
        <f>BV647</f>
        <v>639</v>
      </c>
      <c r="D137" s="22">
        <f>BV85</f>
        <v>77</v>
      </c>
      <c r="E137" s="8">
        <f>BV486</f>
        <v>478</v>
      </c>
      <c r="F137" s="8">
        <f>BV250</f>
        <v>242</v>
      </c>
      <c r="G137" s="8">
        <f>BV361</f>
        <v>353</v>
      </c>
      <c r="H137" s="8">
        <f>BV859</f>
        <v>851</v>
      </c>
      <c r="I137" s="8">
        <f>BV716</f>
        <v>708</v>
      </c>
      <c r="J137" s="8">
        <f>BV606</f>
        <v>598</v>
      </c>
      <c r="K137" s="8">
        <f>BV973</f>
        <v>965</v>
      </c>
      <c r="L137" s="8">
        <f>BV511</f>
        <v>503</v>
      </c>
      <c r="M137" s="8">
        <f>BV112</f>
        <v>104</v>
      </c>
      <c r="N137" s="8">
        <f>BV340</f>
        <v>332</v>
      </c>
      <c r="O137" s="8">
        <f>BV227</f>
        <v>219</v>
      </c>
      <c r="P137" s="8">
        <f>BV753</f>
        <v>745</v>
      </c>
      <c r="Q137" s="8">
        <f>BV898</f>
        <v>890</v>
      </c>
      <c r="R137" s="8">
        <f>BV146</f>
        <v>138</v>
      </c>
      <c r="S137" s="8">
        <f>BV289</f>
        <v>281</v>
      </c>
      <c r="T137" s="8">
        <f>BV819</f>
        <v>811</v>
      </c>
      <c r="U137" s="8">
        <f>BV708</f>
        <v>700</v>
      </c>
      <c r="V137" s="8">
        <f>BV928</f>
        <v>920</v>
      </c>
      <c r="W137" s="8">
        <f>BV527</f>
        <v>519</v>
      </c>
      <c r="X137" s="8">
        <f>BV61</f>
        <v>53</v>
      </c>
      <c r="Y137" s="8">
        <f>BV430</f>
        <v>422</v>
      </c>
      <c r="Z137" s="8">
        <f>BV316</f>
        <v>308</v>
      </c>
      <c r="AA137" s="8">
        <f>BV171</f>
        <v>163</v>
      </c>
      <c r="AB137" s="8">
        <f>BV665</f>
        <v>657</v>
      </c>
      <c r="AC137" s="8">
        <f>BV778</f>
        <v>770</v>
      </c>
      <c r="AD137" s="8">
        <f>BV566</f>
        <v>558</v>
      </c>
      <c r="AE137" s="8">
        <f>BV965</f>
        <v>957</v>
      </c>
      <c r="AF137" s="8">
        <f>BV407</f>
        <v>399</v>
      </c>
      <c r="AG137" s="9">
        <f>BV40</f>
        <v>32</v>
      </c>
      <c r="AH137" s="5">
        <f t="shared" si="38"/>
        <v>16400</v>
      </c>
      <c r="AI137" s="5">
        <f t="shared" si="39"/>
        <v>11201200</v>
      </c>
      <c r="AL137" s="167" t="s">
        <v>28</v>
      </c>
      <c r="AM137" s="164" t="s">
        <v>498</v>
      </c>
      <c r="AN137" s="164" t="s">
        <v>92</v>
      </c>
      <c r="AO137" s="164" t="s">
        <v>19</v>
      </c>
      <c r="AP137" s="164" t="s">
        <v>153</v>
      </c>
      <c r="AQ137" s="164" t="s">
        <v>372</v>
      </c>
      <c r="AR137" s="165" t="s">
        <v>214</v>
      </c>
      <c r="AS137" s="164" t="s">
        <v>309</v>
      </c>
      <c r="AT137" s="164" t="s">
        <v>517</v>
      </c>
      <c r="AU137" s="165" t="s">
        <v>986</v>
      </c>
      <c r="AV137" s="164" t="s">
        <v>579</v>
      </c>
      <c r="AW137" s="164" t="s">
        <v>925</v>
      </c>
      <c r="AX137" s="164" t="s">
        <v>642</v>
      </c>
      <c r="AY137" s="164" t="s">
        <v>863</v>
      </c>
      <c r="AZ137" s="164" t="s">
        <v>706</v>
      </c>
      <c r="BA137" s="165" t="s">
        <v>799</v>
      </c>
      <c r="BB137" s="164" t="s">
        <v>490</v>
      </c>
      <c r="BC137" s="164" t="s">
        <v>20</v>
      </c>
      <c r="BD137" s="164" t="s">
        <v>428</v>
      </c>
      <c r="BE137" s="164" t="s">
        <v>84</v>
      </c>
      <c r="BF137" s="165" t="s">
        <v>1128</v>
      </c>
      <c r="BG137" s="164" t="s">
        <v>145</v>
      </c>
      <c r="BH137" s="164" t="s">
        <v>301</v>
      </c>
      <c r="BI137" s="164" t="s">
        <v>207</v>
      </c>
      <c r="BJ137" s="164" t="s">
        <v>1010</v>
      </c>
      <c r="BK137" s="164" t="s">
        <v>539</v>
      </c>
      <c r="BL137" s="164" t="s">
        <v>948</v>
      </c>
      <c r="BM137" s="164" t="s">
        <v>603</v>
      </c>
      <c r="BN137" s="164" t="s">
        <v>885</v>
      </c>
      <c r="BO137" s="165" t="s">
        <v>666</v>
      </c>
      <c r="BP137" s="164" t="s">
        <v>823</v>
      </c>
      <c r="BQ137" s="166" t="s">
        <v>728</v>
      </c>
      <c r="BS137" s="42"/>
      <c r="BT137" s="50" t="s">
        <v>801</v>
      </c>
      <c r="BU137" s="51" t="s">
        <v>1014</v>
      </c>
      <c r="BV137" s="52">
        <f>K3+(128*K5)</f>
        <v>129</v>
      </c>
      <c r="BW137" s="42"/>
    </row>
    <row r="138" spans="1:75" x14ac:dyDescent="0.2">
      <c r="A138" s="1">
        <v>4</v>
      </c>
      <c r="B138" s="98">
        <f>BV595</f>
        <v>587</v>
      </c>
      <c r="C138" s="8">
        <f>BV996</f>
        <v>988</v>
      </c>
      <c r="D138" s="8">
        <f>BV498</f>
        <v>490</v>
      </c>
      <c r="E138" s="22">
        <f>BV129</f>
        <v>121</v>
      </c>
      <c r="F138" s="8">
        <f>BV349</f>
        <v>341</v>
      </c>
      <c r="G138" s="8">
        <f>BV206</f>
        <v>198</v>
      </c>
      <c r="H138" s="8">
        <f>BV768</f>
        <v>760</v>
      </c>
      <c r="I138" s="8">
        <f>BV879</f>
        <v>871</v>
      </c>
      <c r="J138" s="8">
        <f>BV1017</f>
        <v>1009</v>
      </c>
      <c r="K138" s="8">
        <f>BV618</f>
        <v>610</v>
      </c>
      <c r="L138" s="8">
        <f>BV92</f>
        <v>84</v>
      </c>
      <c r="M138" s="8">
        <f>BV459</f>
        <v>451</v>
      </c>
      <c r="N138" s="8">
        <f>BV247</f>
        <v>239</v>
      </c>
      <c r="O138" s="8">
        <f>BV392</f>
        <v>384</v>
      </c>
      <c r="P138" s="8">
        <f>BV854</f>
        <v>846</v>
      </c>
      <c r="Q138" s="8">
        <f>BV741</f>
        <v>733</v>
      </c>
      <c r="R138" s="8">
        <f>BV309</f>
        <v>301</v>
      </c>
      <c r="S138" s="8">
        <f>BV198</f>
        <v>190</v>
      </c>
      <c r="T138" s="8">
        <f>BV664</f>
        <v>656</v>
      </c>
      <c r="U138" s="8">
        <f>BV807</f>
        <v>799</v>
      </c>
      <c r="V138" s="8">
        <f>BV571</f>
        <v>563</v>
      </c>
      <c r="W138" s="8">
        <f>BV940</f>
        <v>932</v>
      </c>
      <c r="X138" s="8">
        <f>BV410</f>
        <v>402</v>
      </c>
      <c r="Y138" s="8">
        <f>BV9</f>
        <v>1</v>
      </c>
      <c r="Z138" s="8">
        <f>BV159</f>
        <v>151</v>
      </c>
      <c r="AA138" s="8">
        <f>BV272</f>
        <v>264</v>
      </c>
      <c r="AB138" s="8">
        <f>BV830</f>
        <v>822</v>
      </c>
      <c r="AC138" s="8">
        <f>BV685</f>
        <v>677</v>
      </c>
      <c r="AD138" s="8">
        <f>BV913</f>
        <v>905</v>
      </c>
      <c r="AE138" s="8">
        <f>BV546</f>
        <v>538</v>
      </c>
      <c r="AF138" s="8">
        <f>BV52</f>
        <v>44</v>
      </c>
      <c r="AG138" s="9">
        <f>BV451</f>
        <v>443</v>
      </c>
      <c r="AH138" s="5">
        <f t="shared" si="38"/>
        <v>16400</v>
      </c>
      <c r="AI138" s="5">
        <f t="shared" si="39"/>
        <v>11201200</v>
      </c>
      <c r="AL138" s="163" t="s">
        <v>39</v>
      </c>
      <c r="AM138" s="165" t="s">
        <v>509</v>
      </c>
      <c r="AN138" s="164" t="s">
        <v>103</v>
      </c>
      <c r="AO138" s="164" t="s">
        <v>447</v>
      </c>
      <c r="AP138" s="164" t="s">
        <v>163</v>
      </c>
      <c r="AQ138" s="164" t="s">
        <v>383</v>
      </c>
      <c r="AR138" s="164" t="s">
        <v>225</v>
      </c>
      <c r="AS138" s="165" t="s">
        <v>320</v>
      </c>
      <c r="AT138" s="165" t="s">
        <v>522</v>
      </c>
      <c r="AU138" s="164" t="s">
        <v>991</v>
      </c>
      <c r="AV138" s="164" t="s">
        <v>584</v>
      </c>
      <c r="AW138" s="164" t="s">
        <v>930</v>
      </c>
      <c r="AX138" s="164" t="s">
        <v>647</v>
      </c>
      <c r="AY138" s="164" t="s">
        <v>868</v>
      </c>
      <c r="AZ138" s="165" t="s">
        <v>710</v>
      </c>
      <c r="BA138" s="164" t="s">
        <v>804</v>
      </c>
      <c r="BB138" s="164" t="s">
        <v>485</v>
      </c>
      <c r="BC138" s="164" t="s">
        <v>15</v>
      </c>
      <c r="BD138" s="164" t="s">
        <v>423</v>
      </c>
      <c r="BE138" s="164" t="s">
        <v>79</v>
      </c>
      <c r="BF138" s="164" t="s">
        <v>360</v>
      </c>
      <c r="BG138" s="165" t="s">
        <v>141</v>
      </c>
      <c r="BH138" s="164" t="s">
        <v>296</v>
      </c>
      <c r="BI138" s="164" t="s">
        <v>202</v>
      </c>
      <c r="BJ138" s="164" t="s">
        <v>999</v>
      </c>
      <c r="BK138" s="164" t="s">
        <v>530</v>
      </c>
      <c r="BL138" s="164" t="s">
        <v>937</v>
      </c>
      <c r="BM138" s="164" t="s">
        <v>592</v>
      </c>
      <c r="BN138" s="165" t="s">
        <v>1138</v>
      </c>
      <c r="BO138" s="164" t="s">
        <v>655</v>
      </c>
      <c r="BP138" s="164" t="s">
        <v>812</v>
      </c>
      <c r="BQ138" s="166" t="s">
        <v>718</v>
      </c>
      <c r="BR138" s="45"/>
      <c r="BS138" s="42"/>
      <c r="BT138" s="50" t="s">
        <v>983</v>
      </c>
      <c r="BU138" s="51" t="s">
        <v>1014</v>
      </c>
      <c r="BV138" s="52">
        <f>K3+(129*K5)</f>
        <v>130</v>
      </c>
      <c r="BW138" s="42"/>
    </row>
    <row r="139" spans="1:75" x14ac:dyDescent="0.2">
      <c r="A139" s="1">
        <v>5</v>
      </c>
      <c r="B139" s="7">
        <f>BV926</f>
        <v>918</v>
      </c>
      <c r="C139" s="8">
        <f>BV525</f>
        <v>517</v>
      </c>
      <c r="D139" s="8">
        <f>BV63</f>
        <v>55</v>
      </c>
      <c r="E139" s="8">
        <f>BV432</f>
        <v>424</v>
      </c>
      <c r="F139" s="22">
        <f>BV148</f>
        <v>140</v>
      </c>
      <c r="G139" s="8">
        <f>BV291</f>
        <v>283</v>
      </c>
      <c r="H139" s="8">
        <f>BV817</f>
        <v>809</v>
      </c>
      <c r="I139" s="97">
        <f>BV706</f>
        <v>698</v>
      </c>
      <c r="J139" s="8">
        <f>BV568</f>
        <v>560</v>
      </c>
      <c r="K139" s="8">
        <f>BV967</f>
        <v>959</v>
      </c>
      <c r="L139" s="8">
        <f>BV405</f>
        <v>397</v>
      </c>
      <c r="M139" s="8">
        <f>BV38</f>
        <v>30</v>
      </c>
      <c r="N139" s="8">
        <f>BV314</f>
        <v>306</v>
      </c>
      <c r="O139" s="8">
        <f>BV169</f>
        <v>161</v>
      </c>
      <c r="P139" s="8">
        <f>BV667</f>
        <v>659</v>
      </c>
      <c r="Q139" s="8">
        <f>BV780</f>
        <v>772</v>
      </c>
      <c r="R139" s="8">
        <f>BV252</f>
        <v>244</v>
      </c>
      <c r="S139" s="8">
        <f>BV363</f>
        <v>355</v>
      </c>
      <c r="T139" s="8">
        <f>BV857</f>
        <v>849</v>
      </c>
      <c r="U139" s="8">
        <f>BV714</f>
        <v>706</v>
      </c>
      <c r="V139" s="8">
        <f>BV1014</f>
        <v>1006</v>
      </c>
      <c r="W139" s="8">
        <f>BV645</f>
        <v>637</v>
      </c>
      <c r="X139" s="8">
        <f>BV87</f>
        <v>79</v>
      </c>
      <c r="Y139" s="8">
        <f>BV488</f>
        <v>480</v>
      </c>
      <c r="Z139" s="8">
        <f>BV338</f>
        <v>330</v>
      </c>
      <c r="AA139" s="8">
        <f>BV225</f>
        <v>217</v>
      </c>
      <c r="AB139" s="8">
        <f>BV755</f>
        <v>747</v>
      </c>
      <c r="AC139" s="8">
        <f>BV900</f>
        <v>892</v>
      </c>
      <c r="AD139" s="8">
        <f>BV608</f>
        <v>600</v>
      </c>
      <c r="AE139" s="8">
        <f>BV975</f>
        <v>967</v>
      </c>
      <c r="AF139" s="8">
        <f>BV509</f>
        <v>501</v>
      </c>
      <c r="AG139" s="9">
        <f>BV110</f>
        <v>102</v>
      </c>
      <c r="AH139" s="5">
        <f t="shared" si="38"/>
        <v>16400</v>
      </c>
      <c r="AI139" s="5">
        <f t="shared" si="39"/>
        <v>11201200</v>
      </c>
      <c r="AL139" s="167" t="s">
        <v>1127</v>
      </c>
      <c r="AM139" s="164" t="s">
        <v>500</v>
      </c>
      <c r="AN139" s="164" t="s">
        <v>94</v>
      </c>
      <c r="AO139" s="164" t="s">
        <v>438</v>
      </c>
      <c r="AP139" s="164" t="s">
        <v>155</v>
      </c>
      <c r="AQ139" s="164" t="s">
        <v>374</v>
      </c>
      <c r="AR139" s="164" t="s">
        <v>216</v>
      </c>
      <c r="AS139" s="164" t="s">
        <v>311</v>
      </c>
      <c r="AT139" s="164" t="s">
        <v>515</v>
      </c>
      <c r="AU139" s="165" t="s">
        <v>984</v>
      </c>
      <c r="AV139" s="164" t="s">
        <v>577</v>
      </c>
      <c r="AW139" s="164" t="s">
        <v>923</v>
      </c>
      <c r="AX139" s="164" t="s">
        <v>640</v>
      </c>
      <c r="AY139" s="164" t="s">
        <v>861</v>
      </c>
      <c r="AZ139" s="164" t="s">
        <v>704</v>
      </c>
      <c r="BA139" s="164" t="s">
        <v>797</v>
      </c>
      <c r="BB139" s="164" t="s">
        <v>492</v>
      </c>
      <c r="BC139" s="164" t="s">
        <v>22</v>
      </c>
      <c r="BD139" s="165" t="s">
        <v>430</v>
      </c>
      <c r="BE139" s="164" t="s">
        <v>86</v>
      </c>
      <c r="BF139" s="165" t="s">
        <v>366</v>
      </c>
      <c r="BG139" s="164" t="s">
        <v>147</v>
      </c>
      <c r="BH139" s="164" t="s">
        <v>303</v>
      </c>
      <c r="BI139" s="164" t="s">
        <v>209</v>
      </c>
      <c r="BJ139" s="164" t="s">
        <v>1008</v>
      </c>
      <c r="BK139" s="164" t="s">
        <v>538</v>
      </c>
      <c r="BL139" s="164" t="s">
        <v>946</v>
      </c>
      <c r="BM139" s="165" t="s">
        <v>601</v>
      </c>
      <c r="BN139" s="164" t="s">
        <v>883</v>
      </c>
      <c r="BO139" s="165" t="s">
        <v>664</v>
      </c>
      <c r="BP139" s="164" t="s">
        <v>821</v>
      </c>
      <c r="BQ139" s="166" t="s">
        <v>726</v>
      </c>
      <c r="BR139" s="45"/>
      <c r="BS139" s="42"/>
      <c r="BT139" s="50" t="s">
        <v>599</v>
      </c>
      <c r="BU139" s="51" t="s">
        <v>1014</v>
      </c>
      <c r="BV139" s="52">
        <f>K3+(130*K5)</f>
        <v>131</v>
      </c>
      <c r="BW139" s="42"/>
    </row>
    <row r="140" spans="1:75" x14ac:dyDescent="0.2">
      <c r="A140" s="1">
        <v>6</v>
      </c>
      <c r="B140" s="7">
        <f>BV569</f>
        <v>561</v>
      </c>
      <c r="C140" s="8">
        <f>BV938</f>
        <v>930</v>
      </c>
      <c r="D140" s="8">
        <f>BV412</f>
        <v>404</v>
      </c>
      <c r="E140" s="8">
        <f>BV11</f>
        <v>3</v>
      </c>
      <c r="F140" s="8">
        <f>BV311</f>
        <v>303</v>
      </c>
      <c r="G140" s="22">
        <f>BV200</f>
        <v>192</v>
      </c>
      <c r="H140" s="97">
        <f>BV662</f>
        <v>654</v>
      </c>
      <c r="I140" s="8">
        <f>BV805</f>
        <v>797</v>
      </c>
      <c r="J140" s="8">
        <f>BV915</f>
        <v>907</v>
      </c>
      <c r="K140" s="8">
        <f>BV548</f>
        <v>540</v>
      </c>
      <c r="L140" s="8">
        <f>BV50</f>
        <v>42</v>
      </c>
      <c r="M140" s="8">
        <f>BV449</f>
        <v>441</v>
      </c>
      <c r="N140" s="8">
        <f>BV157</f>
        <v>149</v>
      </c>
      <c r="O140" s="8">
        <f>BV270</f>
        <v>262</v>
      </c>
      <c r="P140" s="8">
        <f>BV832</f>
        <v>824</v>
      </c>
      <c r="Q140" s="8">
        <f>BV687</f>
        <v>679</v>
      </c>
      <c r="R140" s="8">
        <f>BV351</f>
        <v>343</v>
      </c>
      <c r="S140" s="8">
        <f>BV208</f>
        <v>200</v>
      </c>
      <c r="T140" s="8">
        <f>BV766</f>
        <v>758</v>
      </c>
      <c r="U140" s="8">
        <f>BV877</f>
        <v>869</v>
      </c>
      <c r="V140" s="8">
        <f>BV593</f>
        <v>585</v>
      </c>
      <c r="W140" s="8">
        <f>BV994</f>
        <v>986</v>
      </c>
      <c r="X140" s="8">
        <f>BV500</f>
        <v>492</v>
      </c>
      <c r="Y140" s="8">
        <f>BV131</f>
        <v>123</v>
      </c>
      <c r="Z140" s="8">
        <f>BV245</f>
        <v>237</v>
      </c>
      <c r="AA140" s="8">
        <f>BV390</f>
        <v>382</v>
      </c>
      <c r="AB140" s="8">
        <f>BV856</f>
        <v>848</v>
      </c>
      <c r="AC140" s="8">
        <f>BV743</f>
        <v>735</v>
      </c>
      <c r="AD140" s="8">
        <f>BV1019</f>
        <v>1011</v>
      </c>
      <c r="AE140" s="8">
        <f>BV620</f>
        <v>612</v>
      </c>
      <c r="AF140" s="8">
        <f>BV90</f>
        <v>82</v>
      </c>
      <c r="AG140" s="9">
        <f>BV457</f>
        <v>449</v>
      </c>
      <c r="AH140" s="5">
        <f t="shared" si="38"/>
        <v>16400</v>
      </c>
      <c r="AI140" s="5">
        <f t="shared" si="39"/>
        <v>11201200</v>
      </c>
      <c r="AL140" s="163" t="s">
        <v>37</v>
      </c>
      <c r="AM140" s="165" t="s">
        <v>507</v>
      </c>
      <c r="AN140" s="164" t="s">
        <v>101</v>
      </c>
      <c r="AO140" s="164" t="s">
        <v>445</v>
      </c>
      <c r="AP140" s="164" t="s">
        <v>161</v>
      </c>
      <c r="AQ140" s="164" t="s">
        <v>381</v>
      </c>
      <c r="AR140" s="164" t="s">
        <v>223</v>
      </c>
      <c r="AS140" s="164" t="s">
        <v>318</v>
      </c>
      <c r="AT140" s="165" t="s">
        <v>1133</v>
      </c>
      <c r="AU140" s="164" t="s">
        <v>993</v>
      </c>
      <c r="AV140" s="164" t="s">
        <v>586</v>
      </c>
      <c r="AW140" s="164" t="s">
        <v>932</v>
      </c>
      <c r="AX140" s="164" t="s">
        <v>649</v>
      </c>
      <c r="AY140" s="164" t="s">
        <v>869</v>
      </c>
      <c r="AZ140" s="164" t="s">
        <v>712</v>
      </c>
      <c r="BA140" s="164" t="s">
        <v>806</v>
      </c>
      <c r="BB140" s="164" t="s">
        <v>483</v>
      </c>
      <c r="BC140" s="164" t="s">
        <v>14</v>
      </c>
      <c r="BD140" s="164" t="s">
        <v>421</v>
      </c>
      <c r="BE140" s="165" t="s">
        <v>77</v>
      </c>
      <c r="BF140" s="164" t="s">
        <v>358</v>
      </c>
      <c r="BG140" s="165" t="s">
        <v>139</v>
      </c>
      <c r="BH140" s="164" t="s">
        <v>294</v>
      </c>
      <c r="BI140" s="164" t="s">
        <v>200</v>
      </c>
      <c r="BJ140" s="164" t="s">
        <v>1001</v>
      </c>
      <c r="BK140" s="164" t="s">
        <v>532</v>
      </c>
      <c r="BL140" s="165" t="s">
        <v>939</v>
      </c>
      <c r="BM140" s="164" t="s">
        <v>594</v>
      </c>
      <c r="BN140" s="165" t="s">
        <v>876</v>
      </c>
      <c r="BO140" s="164" t="s">
        <v>657</v>
      </c>
      <c r="BP140" s="164" t="s">
        <v>814</v>
      </c>
      <c r="BQ140" s="166" t="s">
        <v>720</v>
      </c>
      <c r="BR140" s="45"/>
      <c r="BS140" s="42"/>
      <c r="BT140" s="50" t="s">
        <v>665</v>
      </c>
      <c r="BU140" s="51" t="s">
        <v>1014</v>
      </c>
      <c r="BV140" s="52">
        <f>K3+(131*K5)</f>
        <v>132</v>
      </c>
      <c r="BW140" s="42"/>
    </row>
    <row r="141" spans="1:75" x14ac:dyDescent="0.2">
      <c r="A141" s="1">
        <v>7</v>
      </c>
      <c r="B141" s="7">
        <f>BV117</f>
        <v>109</v>
      </c>
      <c r="C141" s="8">
        <f>BV518</f>
        <v>510</v>
      </c>
      <c r="D141" s="8">
        <f>BV984</f>
        <v>976</v>
      </c>
      <c r="E141" s="8">
        <f>BV615</f>
        <v>607</v>
      </c>
      <c r="F141" s="8">
        <f>BV891</f>
        <v>883</v>
      </c>
      <c r="G141" s="97">
        <f>BV748</f>
        <v>740</v>
      </c>
      <c r="H141" s="22">
        <f>BV218</f>
        <v>210</v>
      </c>
      <c r="I141" s="8">
        <f>BV329</f>
        <v>321</v>
      </c>
      <c r="J141" s="8">
        <f>BV479</f>
        <v>471</v>
      </c>
      <c r="K141" s="8">
        <f>BV80</f>
        <v>72</v>
      </c>
      <c r="L141" s="8">
        <f>BV638</f>
        <v>630</v>
      </c>
      <c r="M141" s="8">
        <f>BV1005</f>
        <v>997</v>
      </c>
      <c r="N141" s="8">
        <f>BV721</f>
        <v>713</v>
      </c>
      <c r="O141" s="8">
        <f>BV866</f>
        <v>858</v>
      </c>
      <c r="P141" s="8">
        <f>BV372</f>
        <v>364</v>
      </c>
      <c r="Q141" s="8">
        <f>BV259</f>
        <v>251</v>
      </c>
      <c r="R141" s="8">
        <f>BV787</f>
        <v>779</v>
      </c>
      <c r="S141" s="8">
        <f>BV676</f>
        <v>668</v>
      </c>
      <c r="T141" s="8">
        <f>BV178</f>
        <v>170</v>
      </c>
      <c r="U141" s="8">
        <f>BV321</f>
        <v>313</v>
      </c>
      <c r="V141" s="8">
        <f>BV29</f>
        <v>21</v>
      </c>
      <c r="W141" s="8">
        <f>BV398</f>
        <v>390</v>
      </c>
      <c r="X141" s="8">
        <f>BV960</f>
        <v>952</v>
      </c>
      <c r="Y141" s="8">
        <f>BV559</f>
        <v>551</v>
      </c>
      <c r="Z141" s="8">
        <f>BV697</f>
        <v>689</v>
      </c>
      <c r="AA141" s="8">
        <f>BV810</f>
        <v>802</v>
      </c>
      <c r="AB141" s="8">
        <f>BV284</f>
        <v>276</v>
      </c>
      <c r="AC141" s="8">
        <f>BV139</f>
        <v>131</v>
      </c>
      <c r="AD141" s="8">
        <f>BV439</f>
        <v>431</v>
      </c>
      <c r="AE141" s="8">
        <f>BV72</f>
        <v>64</v>
      </c>
      <c r="AF141" s="8">
        <f>BV534</f>
        <v>526</v>
      </c>
      <c r="AG141" s="9">
        <f>BV933</f>
        <v>925</v>
      </c>
      <c r="AH141" s="5">
        <f t="shared" si="38"/>
        <v>16400</v>
      </c>
      <c r="AI141" s="5">
        <f t="shared" si="39"/>
        <v>11201200</v>
      </c>
      <c r="AJ141" s="2">
        <f t="shared" si="37"/>
        <v>8606720000</v>
      </c>
      <c r="AL141" s="163" t="s">
        <v>32</v>
      </c>
      <c r="AM141" s="164" t="s">
        <v>502</v>
      </c>
      <c r="AN141" s="165" t="s">
        <v>96</v>
      </c>
      <c r="AO141" s="164" t="s">
        <v>440</v>
      </c>
      <c r="AP141" s="165" t="s">
        <v>65</v>
      </c>
      <c r="AQ141" s="164" t="s">
        <v>376</v>
      </c>
      <c r="AR141" s="164" t="s">
        <v>218</v>
      </c>
      <c r="AS141" s="164" t="s">
        <v>313</v>
      </c>
      <c r="AT141" s="164" t="s">
        <v>513</v>
      </c>
      <c r="AU141" s="164" t="s">
        <v>982</v>
      </c>
      <c r="AV141" s="164" t="s">
        <v>575</v>
      </c>
      <c r="AW141" s="165" t="s">
        <v>1084</v>
      </c>
      <c r="AX141" s="164" t="s">
        <v>638</v>
      </c>
      <c r="AY141" s="165" t="s">
        <v>859</v>
      </c>
      <c r="AZ141" s="164" t="s">
        <v>702</v>
      </c>
      <c r="BA141" s="164" t="s">
        <v>795</v>
      </c>
      <c r="BB141" s="164" t="s">
        <v>494</v>
      </c>
      <c r="BC141" s="164" t="s">
        <v>24</v>
      </c>
      <c r="BD141" s="164" t="s">
        <v>432</v>
      </c>
      <c r="BE141" s="164" t="s">
        <v>88</v>
      </c>
      <c r="BF141" s="164" t="s">
        <v>368</v>
      </c>
      <c r="BG141" s="164" t="s">
        <v>149</v>
      </c>
      <c r="BH141" s="165" t="s">
        <v>305</v>
      </c>
      <c r="BI141" s="164" t="s">
        <v>211</v>
      </c>
      <c r="BJ141" s="164" t="s">
        <v>1006</v>
      </c>
      <c r="BK141" s="164" t="s">
        <v>536</v>
      </c>
      <c r="BL141" s="164" t="s">
        <v>944</v>
      </c>
      <c r="BM141" s="164" t="s">
        <v>599</v>
      </c>
      <c r="BN141" s="164" t="s">
        <v>881</v>
      </c>
      <c r="BO141" s="164" t="s">
        <v>662</v>
      </c>
      <c r="BP141" s="164" t="s">
        <v>819</v>
      </c>
      <c r="BQ141" s="168" t="s">
        <v>1129</v>
      </c>
      <c r="BR141" s="45"/>
      <c r="BS141" s="42"/>
      <c r="BT141" s="50" t="s">
        <v>350</v>
      </c>
      <c r="BU141" s="51" t="s">
        <v>1014</v>
      </c>
      <c r="BV141" s="52">
        <f>K3+(132*K5)</f>
        <v>133</v>
      </c>
      <c r="BW141" s="42"/>
    </row>
    <row r="142" spans="1:75" x14ac:dyDescent="0.2">
      <c r="A142" s="1">
        <v>8</v>
      </c>
      <c r="B142" s="7">
        <f>BV466</f>
        <v>458</v>
      </c>
      <c r="C142" s="8">
        <f>BV97</f>
        <v>89</v>
      </c>
      <c r="D142" s="8">
        <f>BV627</f>
        <v>619</v>
      </c>
      <c r="E142" s="8">
        <f>BV1028</f>
        <v>1020</v>
      </c>
      <c r="F142" s="97">
        <f>BV736</f>
        <v>728</v>
      </c>
      <c r="G142" s="8">
        <f>BV847</f>
        <v>839</v>
      </c>
      <c r="H142" s="8">
        <f>BV381</f>
        <v>373</v>
      </c>
      <c r="I142" s="22">
        <f>BV238</f>
        <v>230</v>
      </c>
      <c r="J142" s="8">
        <f>BV124</f>
        <v>116</v>
      </c>
      <c r="K142" s="8">
        <f>BV491</f>
        <v>483</v>
      </c>
      <c r="L142" s="8">
        <f>BV985</f>
        <v>977</v>
      </c>
      <c r="M142" s="8">
        <f>BV586</f>
        <v>578</v>
      </c>
      <c r="N142" s="8">
        <f>BV886</f>
        <v>878</v>
      </c>
      <c r="O142" s="8">
        <f>BV773</f>
        <v>765</v>
      </c>
      <c r="P142" s="8">
        <f>BV215</f>
        <v>207</v>
      </c>
      <c r="Q142" s="8">
        <f>BV360</f>
        <v>352</v>
      </c>
      <c r="R142" s="8">
        <f>BV696</f>
        <v>688</v>
      </c>
      <c r="S142" s="8">
        <f>BV839</f>
        <v>831</v>
      </c>
      <c r="T142" s="8">
        <f>BV277</f>
        <v>269</v>
      </c>
      <c r="U142" s="8">
        <f>BV166</f>
        <v>158</v>
      </c>
      <c r="V142" s="8">
        <f>BV442</f>
        <v>434</v>
      </c>
      <c r="W142" s="8">
        <f>BV41</f>
        <v>33</v>
      </c>
      <c r="X142" s="8">
        <f>BV539</f>
        <v>531</v>
      </c>
      <c r="Y142" s="8">
        <f>BV908</f>
        <v>900</v>
      </c>
      <c r="Z142" s="8">
        <f>BV798</f>
        <v>790</v>
      </c>
      <c r="AA142" s="8">
        <f>BV653</f>
        <v>645</v>
      </c>
      <c r="AB142" s="8">
        <f>BV191</f>
        <v>183</v>
      </c>
      <c r="AC142" s="8">
        <f>BV304</f>
        <v>296</v>
      </c>
      <c r="AD142" s="8">
        <f>BV20</f>
        <v>12</v>
      </c>
      <c r="AE142" s="8">
        <f>BV419</f>
        <v>411</v>
      </c>
      <c r="AF142" s="8">
        <f>BV945</f>
        <v>937</v>
      </c>
      <c r="AG142" s="9">
        <f>BV578</f>
        <v>570</v>
      </c>
      <c r="AH142" s="5">
        <f t="shared" si="38"/>
        <v>16400</v>
      </c>
      <c r="AI142" s="5">
        <f t="shared" si="39"/>
        <v>11201200</v>
      </c>
      <c r="AJ142" s="2">
        <f t="shared" si="37"/>
        <v>8606720000</v>
      </c>
      <c r="AL142" s="163" t="s">
        <v>35</v>
      </c>
      <c r="AM142" s="164" t="s">
        <v>505</v>
      </c>
      <c r="AN142" s="164" t="s">
        <v>99</v>
      </c>
      <c r="AO142" s="165" t="s">
        <v>443</v>
      </c>
      <c r="AP142" s="164" t="s">
        <v>159</v>
      </c>
      <c r="AQ142" s="165" t="s">
        <v>1016</v>
      </c>
      <c r="AR142" s="164" t="s">
        <v>221</v>
      </c>
      <c r="AS142" s="164" t="s">
        <v>316</v>
      </c>
      <c r="AT142" s="164" t="s">
        <v>526</v>
      </c>
      <c r="AU142" s="164" t="s">
        <v>995</v>
      </c>
      <c r="AV142" s="165" t="s">
        <v>588</v>
      </c>
      <c r="AW142" s="164" t="s">
        <v>1</v>
      </c>
      <c r="AX142" s="165" t="s">
        <v>651</v>
      </c>
      <c r="AY142" s="164" t="s">
        <v>871</v>
      </c>
      <c r="AZ142" s="164" t="s">
        <v>714</v>
      </c>
      <c r="BA142" s="164" t="s">
        <v>808</v>
      </c>
      <c r="BB142" s="164" t="s">
        <v>481</v>
      </c>
      <c r="BC142" s="164" t="s">
        <v>12</v>
      </c>
      <c r="BD142" s="164" t="s">
        <v>419</v>
      </c>
      <c r="BE142" s="164" t="s">
        <v>75</v>
      </c>
      <c r="BF142" s="164" t="s">
        <v>356</v>
      </c>
      <c r="BG142" s="164" t="s">
        <v>137</v>
      </c>
      <c r="BH142" s="164" t="s">
        <v>292</v>
      </c>
      <c r="BI142" s="165" t="s">
        <v>1111</v>
      </c>
      <c r="BJ142" s="164" t="s">
        <v>1003</v>
      </c>
      <c r="BK142" s="164" t="s">
        <v>533</v>
      </c>
      <c r="BL142" s="164" t="s">
        <v>941</v>
      </c>
      <c r="BM142" s="164" t="s">
        <v>596</v>
      </c>
      <c r="BN142" s="164" t="s">
        <v>878</v>
      </c>
      <c r="BO142" s="164" t="s">
        <v>659</v>
      </c>
      <c r="BP142" s="165" t="s">
        <v>816</v>
      </c>
      <c r="BQ142" s="166" t="s">
        <v>722</v>
      </c>
      <c r="BR142" s="45"/>
      <c r="BS142" s="42"/>
      <c r="BT142" s="50" t="s">
        <v>416</v>
      </c>
      <c r="BU142" s="51" t="s">
        <v>1014</v>
      </c>
      <c r="BV142" s="52">
        <f>K3+(133*K5)</f>
        <v>134</v>
      </c>
      <c r="BW142" s="42"/>
    </row>
    <row r="143" spans="1:75" x14ac:dyDescent="0.2">
      <c r="A143" s="1">
        <v>9</v>
      </c>
      <c r="B143" s="7">
        <f>BV172</f>
        <v>164</v>
      </c>
      <c r="C143" s="8">
        <f>BV315</f>
        <v>307</v>
      </c>
      <c r="D143" s="8">
        <f>BV777</f>
        <v>769</v>
      </c>
      <c r="E143" s="8">
        <f>BV666</f>
        <v>658</v>
      </c>
      <c r="F143" s="8">
        <f>BV966</f>
        <v>958</v>
      </c>
      <c r="G143" s="8">
        <f>BV565</f>
        <v>557</v>
      </c>
      <c r="H143" s="8">
        <f>BV39</f>
        <v>31</v>
      </c>
      <c r="I143" s="8">
        <f>BV408</f>
        <v>400</v>
      </c>
      <c r="J143" s="22">
        <f>BV290</f>
        <v>282</v>
      </c>
      <c r="K143" s="8">
        <f>BV145</f>
        <v>137</v>
      </c>
      <c r="L143" s="8">
        <f>BV707</f>
        <v>699</v>
      </c>
      <c r="M143" s="97">
        <f>BV820</f>
        <v>812</v>
      </c>
      <c r="N143" s="8">
        <f>BV528</f>
        <v>520</v>
      </c>
      <c r="O143" s="8">
        <f>BV927</f>
        <v>919</v>
      </c>
      <c r="P143" s="8">
        <f>BV429</f>
        <v>421</v>
      </c>
      <c r="Q143" s="8">
        <f>BV62</f>
        <v>54</v>
      </c>
      <c r="R143" s="8">
        <f>BV974</f>
        <v>966</v>
      </c>
      <c r="S143" s="8">
        <f>BV605</f>
        <v>597</v>
      </c>
      <c r="T143" s="8">
        <f>BV111</f>
        <v>103</v>
      </c>
      <c r="U143" s="8">
        <f>BV512</f>
        <v>504</v>
      </c>
      <c r="V143" s="8">
        <f>BV228</f>
        <v>220</v>
      </c>
      <c r="W143" s="8">
        <f>BV339</f>
        <v>331</v>
      </c>
      <c r="X143" s="8">
        <f>BV897</f>
        <v>889</v>
      </c>
      <c r="Y143" s="8">
        <f>BV754</f>
        <v>746</v>
      </c>
      <c r="Z143" s="8">
        <f>BV648</f>
        <v>640</v>
      </c>
      <c r="AA143" s="8">
        <f>BV1015</f>
        <v>1007</v>
      </c>
      <c r="AB143" s="8">
        <f>BV485</f>
        <v>477</v>
      </c>
      <c r="AC143" s="8">
        <f>BV86</f>
        <v>78</v>
      </c>
      <c r="AD143" s="8">
        <f>BV362</f>
        <v>354</v>
      </c>
      <c r="AE143" s="8">
        <f>BV249</f>
        <v>241</v>
      </c>
      <c r="AF143" s="8">
        <f>BV715</f>
        <v>707</v>
      </c>
      <c r="AG143" s="9">
        <f>BV860</f>
        <v>852</v>
      </c>
      <c r="AH143" s="5">
        <f t="shared" si="38"/>
        <v>16400</v>
      </c>
      <c r="AI143" s="5">
        <f t="shared" si="39"/>
        <v>11201200</v>
      </c>
      <c r="AL143" s="163" t="s">
        <v>724</v>
      </c>
      <c r="AM143" s="164" t="s">
        <v>818</v>
      </c>
      <c r="AN143" s="164" t="s">
        <v>661</v>
      </c>
      <c r="AO143" s="164" t="s">
        <v>880</v>
      </c>
      <c r="AP143" s="165" t="s">
        <v>598</v>
      </c>
      <c r="AQ143" s="164" t="s">
        <v>943</v>
      </c>
      <c r="AR143" s="164" t="s">
        <v>535</v>
      </c>
      <c r="AS143" s="164" t="s">
        <v>1005</v>
      </c>
      <c r="AT143" s="164" t="s">
        <v>212</v>
      </c>
      <c r="AU143" s="164" t="s">
        <v>306</v>
      </c>
      <c r="AV143" s="164" t="s">
        <v>150</v>
      </c>
      <c r="AW143" s="164" t="s">
        <v>369</v>
      </c>
      <c r="AX143" s="164" t="s">
        <v>89</v>
      </c>
      <c r="AY143" s="165" t="s">
        <v>1122</v>
      </c>
      <c r="AZ143" s="164" t="s">
        <v>25</v>
      </c>
      <c r="BA143" s="164" t="s">
        <v>495</v>
      </c>
      <c r="BB143" s="165" t="s">
        <v>794</v>
      </c>
      <c r="BC143" s="164" t="s">
        <v>701</v>
      </c>
      <c r="BD143" s="164" t="s">
        <v>858</v>
      </c>
      <c r="BE143" s="164" t="s">
        <v>637</v>
      </c>
      <c r="BF143" s="164" t="s">
        <v>920</v>
      </c>
      <c r="BG143" s="164" t="s">
        <v>574</v>
      </c>
      <c r="BH143" s="165" t="s">
        <v>981</v>
      </c>
      <c r="BI143" s="164" t="s">
        <v>512</v>
      </c>
      <c r="BJ143" s="164" t="s">
        <v>314</v>
      </c>
      <c r="BK143" s="165" t="s">
        <v>219</v>
      </c>
      <c r="BL143" s="164" t="s">
        <v>377</v>
      </c>
      <c r="BM143" s="164" t="s">
        <v>157</v>
      </c>
      <c r="BN143" s="164" t="s">
        <v>441</v>
      </c>
      <c r="BO143" s="164" t="s">
        <v>97</v>
      </c>
      <c r="BP143" s="164" t="s">
        <v>503</v>
      </c>
      <c r="BQ143" s="168" t="s">
        <v>33</v>
      </c>
      <c r="BR143" s="45"/>
      <c r="BS143" s="42"/>
      <c r="BT143" s="50" t="s">
        <v>47</v>
      </c>
      <c r="BU143" s="51" t="s">
        <v>1014</v>
      </c>
      <c r="BV143" s="52">
        <f>K3+(134*K5)</f>
        <v>135</v>
      </c>
      <c r="BW143" s="42"/>
    </row>
    <row r="144" spans="1:75" x14ac:dyDescent="0.2">
      <c r="A144" s="1">
        <v>10</v>
      </c>
      <c r="B144" s="7">
        <f>BV271</f>
        <v>263</v>
      </c>
      <c r="C144" s="8">
        <f>BV160</f>
        <v>152</v>
      </c>
      <c r="D144" s="8">
        <f>BV686</f>
        <v>678</v>
      </c>
      <c r="E144" s="8">
        <f>BV829</f>
        <v>821</v>
      </c>
      <c r="F144" s="8">
        <f>BV545</f>
        <v>537</v>
      </c>
      <c r="G144" s="8">
        <f>BV914</f>
        <v>906</v>
      </c>
      <c r="H144" s="8">
        <f>BV452</f>
        <v>444</v>
      </c>
      <c r="I144" s="8">
        <f>BV51</f>
        <v>43</v>
      </c>
      <c r="J144" s="8">
        <f>BV197</f>
        <v>189</v>
      </c>
      <c r="K144" s="22">
        <f>BV310</f>
        <v>302</v>
      </c>
      <c r="L144" s="97">
        <f>BV808</f>
        <v>800</v>
      </c>
      <c r="M144" s="8">
        <f>BV663</f>
        <v>655</v>
      </c>
      <c r="N144" s="8">
        <f>BV939</f>
        <v>931</v>
      </c>
      <c r="O144" s="8">
        <f>BV572</f>
        <v>564</v>
      </c>
      <c r="P144" s="8">
        <f>BV10</f>
        <v>2</v>
      </c>
      <c r="Q144" s="8">
        <f>BV409</f>
        <v>401</v>
      </c>
      <c r="R144" s="8">
        <f>BV617</f>
        <v>609</v>
      </c>
      <c r="S144" s="8">
        <f>BV1018</f>
        <v>1010</v>
      </c>
      <c r="T144" s="8">
        <f>BV460</f>
        <v>452</v>
      </c>
      <c r="U144" s="8">
        <f>BV91</f>
        <v>83</v>
      </c>
      <c r="V144" s="8">
        <f>BV391</f>
        <v>383</v>
      </c>
      <c r="W144" s="8">
        <f>BV248</f>
        <v>240</v>
      </c>
      <c r="X144" s="8">
        <f>BV742</f>
        <v>734</v>
      </c>
      <c r="Y144" s="8">
        <f>BV853</f>
        <v>845</v>
      </c>
      <c r="Z144" s="8">
        <f>BV995</f>
        <v>987</v>
      </c>
      <c r="AA144" s="8">
        <f>BV596</f>
        <v>588</v>
      </c>
      <c r="AB144" s="8">
        <f>BV130</f>
        <v>122</v>
      </c>
      <c r="AC144" s="8">
        <f>BV497</f>
        <v>489</v>
      </c>
      <c r="AD144" s="8">
        <f>BV205</f>
        <v>197</v>
      </c>
      <c r="AE144" s="8">
        <f>BV350</f>
        <v>342</v>
      </c>
      <c r="AF144" s="8">
        <f>BV880</f>
        <v>872</v>
      </c>
      <c r="AG144" s="9">
        <f>BV767</f>
        <v>759</v>
      </c>
      <c r="AH144" s="5">
        <f t="shared" si="38"/>
        <v>16400</v>
      </c>
      <c r="AI144" s="5">
        <f t="shared" si="39"/>
        <v>11201200</v>
      </c>
      <c r="AL144" s="163" t="s">
        <v>723</v>
      </c>
      <c r="AM144" s="164" t="s">
        <v>817</v>
      </c>
      <c r="AN144" s="164" t="s">
        <v>660</v>
      </c>
      <c r="AO144" s="164" t="s">
        <v>879</v>
      </c>
      <c r="AP144" s="164" t="s">
        <v>597</v>
      </c>
      <c r="AQ144" s="165" t="s">
        <v>1136</v>
      </c>
      <c r="AR144" s="164" t="s">
        <v>534</v>
      </c>
      <c r="AS144" s="164" t="s">
        <v>1004</v>
      </c>
      <c r="AT144" s="164" t="s">
        <v>197</v>
      </c>
      <c r="AU144" s="164" t="s">
        <v>291</v>
      </c>
      <c r="AV144" s="164" t="s">
        <v>136</v>
      </c>
      <c r="AW144" s="164" t="s">
        <v>355</v>
      </c>
      <c r="AX144" s="165" t="s">
        <v>74</v>
      </c>
      <c r="AY144" s="164" t="s">
        <v>418</v>
      </c>
      <c r="AZ144" s="164" t="s">
        <v>11</v>
      </c>
      <c r="BA144" s="164" t="s">
        <v>480</v>
      </c>
      <c r="BB144" s="164" t="s">
        <v>809</v>
      </c>
      <c r="BC144" s="165" t="s">
        <v>715</v>
      </c>
      <c r="BD144" s="164" t="s">
        <v>872</v>
      </c>
      <c r="BE144" s="164" t="s">
        <v>652</v>
      </c>
      <c r="BF144" s="164" t="s">
        <v>934</v>
      </c>
      <c r="BG144" s="164" t="s">
        <v>589</v>
      </c>
      <c r="BH144" s="164" t="s">
        <v>996</v>
      </c>
      <c r="BI144" s="165" t="s">
        <v>527</v>
      </c>
      <c r="BJ144" s="165" t="s">
        <v>315</v>
      </c>
      <c r="BK144" s="164" t="s">
        <v>220</v>
      </c>
      <c r="BL144" s="164" t="s">
        <v>378</v>
      </c>
      <c r="BM144" s="164" t="s">
        <v>158</v>
      </c>
      <c r="BN144" s="164" t="s">
        <v>442</v>
      </c>
      <c r="BO144" s="164" t="s">
        <v>98</v>
      </c>
      <c r="BP144" s="165" t="s">
        <v>504</v>
      </c>
      <c r="BQ144" s="166" t="s">
        <v>34</v>
      </c>
      <c r="BR144" s="45"/>
      <c r="BS144" s="42"/>
      <c r="BT144" s="50" t="s">
        <v>228</v>
      </c>
      <c r="BU144" s="51" t="s">
        <v>1014</v>
      </c>
      <c r="BV144" s="52">
        <f>K3+(135*K5)</f>
        <v>136</v>
      </c>
      <c r="BW144" s="42"/>
    </row>
    <row r="145" spans="1:75" x14ac:dyDescent="0.2">
      <c r="A145" s="1">
        <v>11</v>
      </c>
      <c r="B145" s="7">
        <f>BV867</f>
        <v>859</v>
      </c>
      <c r="C145" s="8">
        <f>BV724</f>
        <v>716</v>
      </c>
      <c r="D145" s="8">
        <f>BV258</f>
        <v>250</v>
      </c>
      <c r="E145" s="8">
        <f>BV369</f>
        <v>361</v>
      </c>
      <c r="F145" s="8">
        <f>BV77</f>
        <v>69</v>
      </c>
      <c r="G145" s="8">
        <f>BV478</f>
        <v>470</v>
      </c>
      <c r="H145" s="8">
        <f>BV1008</f>
        <v>1000</v>
      </c>
      <c r="I145" s="8">
        <f>BV639</f>
        <v>631</v>
      </c>
      <c r="J145" s="8">
        <f>BV745</f>
        <v>737</v>
      </c>
      <c r="K145" s="97">
        <f>BV890</f>
        <v>882</v>
      </c>
      <c r="L145" s="22">
        <f>BV332</f>
        <v>324</v>
      </c>
      <c r="M145" s="8">
        <f>BV219</f>
        <v>211</v>
      </c>
      <c r="N145" s="8">
        <f>BV519</f>
        <v>511</v>
      </c>
      <c r="O145" s="8">
        <f>BV120</f>
        <v>112</v>
      </c>
      <c r="P145" s="8">
        <f>BV614</f>
        <v>606</v>
      </c>
      <c r="Q145" s="8">
        <f>BV981</f>
        <v>973</v>
      </c>
      <c r="R145" s="8">
        <f>BV69</f>
        <v>61</v>
      </c>
      <c r="S145" s="8">
        <f>BV438</f>
        <v>430</v>
      </c>
      <c r="T145" s="8">
        <f>BV936</f>
        <v>928</v>
      </c>
      <c r="U145" s="8">
        <f>BV535</f>
        <v>527</v>
      </c>
      <c r="V145" s="8">
        <f>BV811</f>
        <v>803</v>
      </c>
      <c r="W145" s="8">
        <f>BV700</f>
        <v>692</v>
      </c>
      <c r="X145" s="8">
        <f>BV138</f>
        <v>130</v>
      </c>
      <c r="Y145" s="8">
        <f>BV281</f>
        <v>273</v>
      </c>
      <c r="Z145" s="8">
        <f>BV399</f>
        <v>391</v>
      </c>
      <c r="AA145" s="8">
        <f>BV32</f>
        <v>24</v>
      </c>
      <c r="AB145" s="8">
        <f>BV558</f>
        <v>550</v>
      </c>
      <c r="AC145" s="8">
        <f>BV957</f>
        <v>949</v>
      </c>
      <c r="AD145" s="8">
        <f>BV673</f>
        <v>665</v>
      </c>
      <c r="AE145" s="8">
        <f>BV786</f>
        <v>778</v>
      </c>
      <c r="AF145" s="8">
        <f>BV324</f>
        <v>316</v>
      </c>
      <c r="AG145" s="9">
        <f>BV179</f>
        <v>171</v>
      </c>
      <c r="AH145" s="5">
        <f t="shared" si="38"/>
        <v>16400</v>
      </c>
      <c r="AI145" s="5">
        <f t="shared" si="39"/>
        <v>11201200</v>
      </c>
      <c r="AJ145" s="2">
        <f t="shared" si="37"/>
        <v>8606720000</v>
      </c>
      <c r="AL145" s="167" t="s">
        <v>379</v>
      </c>
      <c r="AM145" s="164" t="s">
        <v>820</v>
      </c>
      <c r="AN145" s="164" t="s">
        <v>663</v>
      </c>
      <c r="AO145" s="164" t="s">
        <v>882</v>
      </c>
      <c r="AP145" s="164" t="s">
        <v>600</v>
      </c>
      <c r="AQ145" s="164" t="s">
        <v>945</v>
      </c>
      <c r="AR145" s="165" t="s">
        <v>537</v>
      </c>
      <c r="AS145" s="164" t="s">
        <v>1007</v>
      </c>
      <c r="AT145" s="164" t="s">
        <v>210</v>
      </c>
      <c r="AU145" s="165" t="s">
        <v>304</v>
      </c>
      <c r="AV145" s="164" t="s">
        <v>148</v>
      </c>
      <c r="AW145" s="164" t="s">
        <v>367</v>
      </c>
      <c r="AX145" s="164" t="s">
        <v>87</v>
      </c>
      <c r="AY145" s="164" t="s">
        <v>431</v>
      </c>
      <c r="AZ145" s="164" t="s">
        <v>23</v>
      </c>
      <c r="BA145" s="165" t="s">
        <v>493</v>
      </c>
      <c r="BB145" s="164" t="s">
        <v>796</v>
      </c>
      <c r="BC145" s="164" t="s">
        <v>703</v>
      </c>
      <c r="BD145" s="165" t="s">
        <v>1135</v>
      </c>
      <c r="BE145" s="164" t="s">
        <v>639</v>
      </c>
      <c r="BF145" s="164" t="s">
        <v>922</v>
      </c>
      <c r="BG145" s="164" t="s">
        <v>576</v>
      </c>
      <c r="BH145" s="164" t="s">
        <v>983</v>
      </c>
      <c r="BI145" s="164" t="s">
        <v>514</v>
      </c>
      <c r="BJ145" s="164" t="s">
        <v>312</v>
      </c>
      <c r="BK145" s="164" t="s">
        <v>217</v>
      </c>
      <c r="BL145" s="164" t="s">
        <v>375</v>
      </c>
      <c r="BM145" s="165" t="s">
        <v>156</v>
      </c>
      <c r="BN145" s="164" t="s">
        <v>439</v>
      </c>
      <c r="BO145" s="164" t="s">
        <v>95</v>
      </c>
      <c r="BP145" s="164" t="s">
        <v>501</v>
      </c>
      <c r="BQ145" s="166" t="s">
        <v>31</v>
      </c>
      <c r="BR145" s="45"/>
      <c r="BS145" s="42"/>
      <c r="BT145" s="50" t="s">
        <v>306</v>
      </c>
      <c r="BU145" s="51" t="s">
        <v>1014</v>
      </c>
      <c r="BV145" s="52">
        <f>K3+(136*K5)</f>
        <v>137</v>
      </c>
      <c r="BW145" s="42"/>
    </row>
    <row r="146" spans="1:75" x14ac:dyDescent="0.2">
      <c r="A146" s="1">
        <v>12</v>
      </c>
      <c r="B146" s="7">
        <f>BV776</f>
        <v>768</v>
      </c>
      <c r="C146" s="8">
        <f>BV887</f>
        <v>879</v>
      </c>
      <c r="D146" s="8">
        <f>BV357</f>
        <v>349</v>
      </c>
      <c r="E146" s="8">
        <f>BV214</f>
        <v>206</v>
      </c>
      <c r="F146" s="8">
        <f>BV490</f>
        <v>482</v>
      </c>
      <c r="G146" s="8">
        <f>BV121</f>
        <v>113</v>
      </c>
      <c r="H146" s="8">
        <f>BV587</f>
        <v>579</v>
      </c>
      <c r="I146" s="8">
        <f>BV988</f>
        <v>980</v>
      </c>
      <c r="J146" s="97">
        <f>BV846</f>
        <v>838</v>
      </c>
      <c r="K146" s="8">
        <f>BV733</f>
        <v>725</v>
      </c>
      <c r="L146" s="8">
        <f>BV239</f>
        <v>231</v>
      </c>
      <c r="M146" s="22">
        <f>BV384</f>
        <v>376</v>
      </c>
      <c r="N146" s="8">
        <f>BV100</f>
        <v>92</v>
      </c>
      <c r="O146" s="8">
        <f>BV467</f>
        <v>459</v>
      </c>
      <c r="P146" s="8">
        <f>BV1025</f>
        <v>1017</v>
      </c>
      <c r="Q146" s="8">
        <f>BV626</f>
        <v>618</v>
      </c>
      <c r="R146" s="8">
        <f>BV418</f>
        <v>410</v>
      </c>
      <c r="S146" s="8">
        <f>BV17</f>
        <v>9</v>
      </c>
      <c r="T146" s="8">
        <f>BV579</f>
        <v>571</v>
      </c>
      <c r="U146" s="8">
        <f>BV948</f>
        <v>940</v>
      </c>
      <c r="V146" s="8">
        <f>BV656</f>
        <v>648</v>
      </c>
      <c r="W146" s="8">
        <f>BV799</f>
        <v>791</v>
      </c>
      <c r="X146" s="8">
        <f>BV301</f>
        <v>293</v>
      </c>
      <c r="Y146" s="8">
        <f>BV190</f>
        <v>182</v>
      </c>
      <c r="Z146" s="8">
        <f>BV44</f>
        <v>36</v>
      </c>
      <c r="AA146" s="8">
        <f>BV443</f>
        <v>435</v>
      </c>
      <c r="AB146" s="8">
        <f>BV905</f>
        <v>897</v>
      </c>
      <c r="AC146" s="8">
        <f>BV538</f>
        <v>530</v>
      </c>
      <c r="AD146" s="8">
        <f>BV838</f>
        <v>830</v>
      </c>
      <c r="AE146" s="8">
        <f>BV693</f>
        <v>685</v>
      </c>
      <c r="AF146" s="8">
        <f>BV167</f>
        <v>159</v>
      </c>
      <c r="AG146" s="9">
        <f>BV280</f>
        <v>272</v>
      </c>
      <c r="AH146" s="5">
        <f t="shared" si="38"/>
        <v>16400</v>
      </c>
      <c r="AI146" s="5">
        <f t="shared" si="39"/>
        <v>11201200</v>
      </c>
      <c r="AJ146" s="2">
        <f t="shared" si="37"/>
        <v>8606720000</v>
      </c>
      <c r="AL146" s="163" t="s">
        <v>721</v>
      </c>
      <c r="AM146" s="165" t="s">
        <v>815</v>
      </c>
      <c r="AN146" s="164" t="s">
        <v>658</v>
      </c>
      <c r="AO146" s="164" t="s">
        <v>877</v>
      </c>
      <c r="AP146" s="164" t="s">
        <v>595</v>
      </c>
      <c r="AQ146" s="164" t="s">
        <v>940</v>
      </c>
      <c r="AR146" s="164" t="s">
        <v>2</v>
      </c>
      <c r="AS146" s="165" t="s">
        <v>1002</v>
      </c>
      <c r="AT146" s="165" t="s">
        <v>1016</v>
      </c>
      <c r="AU146" s="164" t="s">
        <v>293</v>
      </c>
      <c r="AV146" s="164" t="s">
        <v>138</v>
      </c>
      <c r="AW146" s="164" t="s">
        <v>357</v>
      </c>
      <c r="AX146" s="164" t="s">
        <v>76</v>
      </c>
      <c r="AY146" s="164" t="s">
        <v>420</v>
      </c>
      <c r="AZ146" s="165" t="s">
        <v>13</v>
      </c>
      <c r="BA146" s="164" t="s">
        <v>482</v>
      </c>
      <c r="BB146" s="164" t="s">
        <v>807</v>
      </c>
      <c r="BC146" s="164" t="s">
        <v>713</v>
      </c>
      <c r="BD146" s="164" t="s">
        <v>870</v>
      </c>
      <c r="BE146" s="165" t="s">
        <v>650</v>
      </c>
      <c r="BF146" s="164" t="s">
        <v>933</v>
      </c>
      <c r="BG146" s="164" t="s">
        <v>587</v>
      </c>
      <c r="BH146" s="164" t="s">
        <v>994</v>
      </c>
      <c r="BI146" s="164" t="s">
        <v>525</v>
      </c>
      <c r="BJ146" s="164" t="s">
        <v>317</v>
      </c>
      <c r="BK146" s="164" t="s">
        <v>222</v>
      </c>
      <c r="BL146" s="165" t="s">
        <v>1137</v>
      </c>
      <c r="BM146" s="164" t="s">
        <v>160</v>
      </c>
      <c r="BN146" s="164" t="s">
        <v>444</v>
      </c>
      <c r="BO146" s="164" t="s">
        <v>100</v>
      </c>
      <c r="BP146" s="164" t="s">
        <v>506</v>
      </c>
      <c r="BQ146" s="166" t="s">
        <v>36</v>
      </c>
      <c r="BR146" s="45"/>
      <c r="BS146" s="42"/>
      <c r="BT146" s="50" t="s">
        <v>490</v>
      </c>
      <c r="BU146" s="51" t="s">
        <v>1014</v>
      </c>
      <c r="BV146" s="52">
        <f>K3+(137*K5)</f>
        <v>138</v>
      </c>
      <c r="BW146" s="42"/>
    </row>
    <row r="147" spans="1:75" x14ac:dyDescent="0.2">
      <c r="A147" s="1">
        <v>13</v>
      </c>
      <c r="B147" s="7">
        <f>BV809</f>
        <v>801</v>
      </c>
      <c r="C147" s="8">
        <f>BV698</f>
        <v>690</v>
      </c>
      <c r="D147" s="8">
        <f>BV140</f>
        <v>132</v>
      </c>
      <c r="E147" s="8">
        <f>BV283</f>
        <v>275</v>
      </c>
      <c r="F147" s="8">
        <f>BV71</f>
        <v>63</v>
      </c>
      <c r="G147" s="8">
        <f>BV440</f>
        <v>432</v>
      </c>
      <c r="H147" s="8">
        <f>BV934</f>
        <v>926</v>
      </c>
      <c r="I147" s="8">
        <f>BV533</f>
        <v>525</v>
      </c>
      <c r="J147" s="8">
        <f>BV675</f>
        <v>667</v>
      </c>
      <c r="K147" s="8">
        <f>BV788</f>
        <v>780</v>
      </c>
      <c r="L147" s="8">
        <f>BV322</f>
        <v>314</v>
      </c>
      <c r="M147" s="8">
        <f>BV177</f>
        <v>169</v>
      </c>
      <c r="N147" s="22">
        <f>BV397</f>
        <v>389</v>
      </c>
      <c r="O147" s="8">
        <f>BV30</f>
        <v>22</v>
      </c>
      <c r="P147" s="8">
        <f>BV560</f>
        <v>552</v>
      </c>
      <c r="Q147" s="97">
        <f>BV959</f>
        <v>951</v>
      </c>
      <c r="R147" s="8">
        <f>BV79</f>
        <v>71</v>
      </c>
      <c r="S147" s="8">
        <f>BV480</f>
        <v>472</v>
      </c>
      <c r="T147" s="8">
        <f>BV1006</f>
        <v>998</v>
      </c>
      <c r="U147" s="8">
        <f>BV637</f>
        <v>629</v>
      </c>
      <c r="V147" s="8">
        <f>BV865</f>
        <v>857</v>
      </c>
      <c r="W147" s="8">
        <f>BV722</f>
        <v>714</v>
      </c>
      <c r="X147" s="8">
        <f>BV260</f>
        <v>252</v>
      </c>
      <c r="Y147" s="8">
        <f>BV371</f>
        <v>363</v>
      </c>
      <c r="Z147" s="8">
        <f>BV517</f>
        <v>509</v>
      </c>
      <c r="AA147" s="8">
        <f>BV118</f>
        <v>110</v>
      </c>
      <c r="AB147" s="8">
        <f>BV616</f>
        <v>608</v>
      </c>
      <c r="AC147" s="8">
        <f>BV983</f>
        <v>975</v>
      </c>
      <c r="AD147" s="8">
        <f>BV747</f>
        <v>739</v>
      </c>
      <c r="AE147" s="8">
        <f>BV892</f>
        <v>884</v>
      </c>
      <c r="AF147" s="8">
        <f>BV330</f>
        <v>322</v>
      </c>
      <c r="AG147" s="9">
        <f>BV217</f>
        <v>209</v>
      </c>
      <c r="AH147" s="5">
        <f t="shared" si="38"/>
        <v>16400</v>
      </c>
      <c r="AI147" s="5">
        <f t="shared" si="39"/>
        <v>11201200</v>
      </c>
      <c r="AJ147" s="2">
        <f t="shared" si="37"/>
        <v>8606720000</v>
      </c>
      <c r="AL147" s="163" t="s">
        <v>727</v>
      </c>
      <c r="AM147" s="164" t="s">
        <v>822</v>
      </c>
      <c r="AN147" s="164" t="s">
        <v>665</v>
      </c>
      <c r="AO147" s="164" t="s">
        <v>884</v>
      </c>
      <c r="AP147" s="164" t="s">
        <v>602</v>
      </c>
      <c r="AQ147" s="164" t="s">
        <v>947</v>
      </c>
      <c r="AR147" s="165" t="s">
        <v>1141</v>
      </c>
      <c r="AS147" s="164" t="s">
        <v>1009</v>
      </c>
      <c r="AT147" s="164" t="s">
        <v>208</v>
      </c>
      <c r="AU147" s="164" t="s">
        <v>302</v>
      </c>
      <c r="AV147" s="164" t="s">
        <v>146</v>
      </c>
      <c r="AW147" s="164" t="s">
        <v>365</v>
      </c>
      <c r="AX147" s="164" t="s">
        <v>85</v>
      </c>
      <c r="AY147" s="164" t="s">
        <v>429</v>
      </c>
      <c r="AZ147" s="164" t="s">
        <v>21</v>
      </c>
      <c r="BA147" s="165" t="s">
        <v>491</v>
      </c>
      <c r="BB147" s="164" t="s">
        <v>798</v>
      </c>
      <c r="BC147" s="164" t="s">
        <v>705</v>
      </c>
      <c r="BD147" s="165" t="s">
        <v>862</v>
      </c>
      <c r="BE147" s="164" t="s">
        <v>641</v>
      </c>
      <c r="BF147" s="165" t="s">
        <v>924</v>
      </c>
      <c r="BG147" s="164" t="s">
        <v>578</v>
      </c>
      <c r="BH147" s="164" t="s">
        <v>985</v>
      </c>
      <c r="BI147" s="164" t="s">
        <v>516</v>
      </c>
      <c r="BJ147" s="164" t="s">
        <v>310</v>
      </c>
      <c r="BK147" s="164" t="s">
        <v>215</v>
      </c>
      <c r="BL147" s="164" t="s">
        <v>373</v>
      </c>
      <c r="BM147" s="165" t="s">
        <v>154</v>
      </c>
      <c r="BN147" s="164" t="s">
        <v>437</v>
      </c>
      <c r="BO147" s="165" t="s">
        <v>93</v>
      </c>
      <c r="BP147" s="164" t="s">
        <v>499</v>
      </c>
      <c r="BQ147" s="166" t="s">
        <v>29</v>
      </c>
      <c r="BR147" s="45"/>
      <c r="BS147" s="42"/>
      <c r="BT147" s="50" t="s">
        <v>91</v>
      </c>
      <c r="BU147" s="51" t="s">
        <v>1014</v>
      </c>
      <c r="BV147" s="52">
        <f>K3+(138*K5)</f>
        <v>139</v>
      </c>
      <c r="BW147" s="42"/>
    </row>
    <row r="148" spans="1:75" x14ac:dyDescent="0.2">
      <c r="A148" s="1">
        <v>14</v>
      </c>
      <c r="B148" s="7">
        <f>BV654</f>
        <v>646</v>
      </c>
      <c r="C148" s="8">
        <f>BV797</f>
        <v>789</v>
      </c>
      <c r="D148" s="8">
        <f>BV303</f>
        <v>295</v>
      </c>
      <c r="E148" s="8">
        <f>BV192</f>
        <v>184</v>
      </c>
      <c r="F148" s="8">
        <f>BV420</f>
        <v>412</v>
      </c>
      <c r="G148" s="8">
        <f>BV19</f>
        <v>11</v>
      </c>
      <c r="H148" s="8">
        <f>BV577</f>
        <v>569</v>
      </c>
      <c r="I148" s="8">
        <f>BV946</f>
        <v>938</v>
      </c>
      <c r="J148" s="8">
        <f>BV840</f>
        <v>832</v>
      </c>
      <c r="K148" s="8">
        <f>BV695</f>
        <v>687</v>
      </c>
      <c r="L148" s="8">
        <f>BV165</f>
        <v>157</v>
      </c>
      <c r="M148" s="8">
        <f>BV278</f>
        <v>270</v>
      </c>
      <c r="N148" s="8">
        <f>BV42</f>
        <v>34</v>
      </c>
      <c r="O148" s="22">
        <f>BV441</f>
        <v>433</v>
      </c>
      <c r="P148" s="97">
        <f>BV907</f>
        <v>899</v>
      </c>
      <c r="Q148" s="8">
        <f>BV540</f>
        <v>532</v>
      </c>
      <c r="R148" s="8">
        <f>BV492</f>
        <v>484</v>
      </c>
      <c r="S148" s="8">
        <f>BV123</f>
        <v>115</v>
      </c>
      <c r="T148" s="8">
        <f>BV585</f>
        <v>577</v>
      </c>
      <c r="U148" s="8">
        <f>BV986</f>
        <v>978</v>
      </c>
      <c r="V148" s="8">
        <f>BV774</f>
        <v>766</v>
      </c>
      <c r="W148" s="8">
        <f>BV885</f>
        <v>877</v>
      </c>
      <c r="X148" s="8">
        <f>BV359</f>
        <v>351</v>
      </c>
      <c r="Y148" s="8">
        <f>BV216</f>
        <v>208</v>
      </c>
      <c r="Z148" s="8">
        <f>BV98</f>
        <v>90</v>
      </c>
      <c r="AA148" s="8">
        <f>BV465</f>
        <v>457</v>
      </c>
      <c r="AB148" s="8">
        <f>BV1027</f>
        <v>1019</v>
      </c>
      <c r="AC148" s="8">
        <f>BV628</f>
        <v>620</v>
      </c>
      <c r="AD148" s="8">
        <f>BV848</f>
        <v>840</v>
      </c>
      <c r="AE148" s="8">
        <f>BV735</f>
        <v>727</v>
      </c>
      <c r="AF148" s="8">
        <f>BV237</f>
        <v>229</v>
      </c>
      <c r="AG148" s="9">
        <f>BV382</f>
        <v>374</v>
      </c>
      <c r="AH148" s="5">
        <f t="shared" si="38"/>
        <v>16400</v>
      </c>
      <c r="AI148" s="5">
        <f t="shared" si="39"/>
        <v>11201200</v>
      </c>
      <c r="AJ148" s="2">
        <f t="shared" si="37"/>
        <v>8606720000</v>
      </c>
      <c r="AL148" s="163" t="s">
        <v>719</v>
      </c>
      <c r="AM148" s="164" t="s">
        <v>813</v>
      </c>
      <c r="AN148" s="164" t="s">
        <v>656</v>
      </c>
      <c r="AO148" s="164" t="s">
        <v>875</v>
      </c>
      <c r="AP148" s="164" t="s">
        <v>593</v>
      </c>
      <c r="AQ148" s="164" t="s">
        <v>938</v>
      </c>
      <c r="AR148" s="164" t="s">
        <v>531</v>
      </c>
      <c r="AS148" s="165" t="s">
        <v>1000</v>
      </c>
      <c r="AT148" s="164" t="s">
        <v>201</v>
      </c>
      <c r="AU148" s="164" t="s">
        <v>295</v>
      </c>
      <c r="AV148" s="164" t="s">
        <v>140</v>
      </c>
      <c r="AW148" s="164" t="s">
        <v>359</v>
      </c>
      <c r="AX148" s="164" t="s">
        <v>78</v>
      </c>
      <c r="AY148" s="164" t="s">
        <v>422</v>
      </c>
      <c r="AZ148" s="165" t="s">
        <v>1114</v>
      </c>
      <c r="BA148" s="164" t="s">
        <v>484</v>
      </c>
      <c r="BB148" s="164" t="s">
        <v>805</v>
      </c>
      <c r="BC148" s="164" t="s">
        <v>711</v>
      </c>
      <c r="BD148" s="164" t="s">
        <v>0</v>
      </c>
      <c r="BE148" s="165" t="s">
        <v>648</v>
      </c>
      <c r="BF148" s="164" t="s">
        <v>931</v>
      </c>
      <c r="BG148" s="165" t="s">
        <v>585</v>
      </c>
      <c r="BH148" s="164" t="s">
        <v>992</v>
      </c>
      <c r="BI148" s="164" t="s">
        <v>523</v>
      </c>
      <c r="BJ148" s="164" t="s">
        <v>319</v>
      </c>
      <c r="BK148" s="164" t="s">
        <v>224</v>
      </c>
      <c r="BL148" s="165" t="s">
        <v>382</v>
      </c>
      <c r="BM148" s="164" t="s">
        <v>162</v>
      </c>
      <c r="BN148" s="165" t="s">
        <v>446</v>
      </c>
      <c r="BO148" s="164" t="s">
        <v>102</v>
      </c>
      <c r="BP148" s="164" t="s">
        <v>508</v>
      </c>
      <c r="BQ148" s="166" t="s">
        <v>38</v>
      </c>
      <c r="BR148" s="45"/>
      <c r="BS148" s="42"/>
      <c r="BT148" s="50" t="s">
        <v>155</v>
      </c>
      <c r="BU148" s="51" t="s">
        <v>1014</v>
      </c>
      <c r="BV148" s="52">
        <f>K3+(139*K5)</f>
        <v>140</v>
      </c>
      <c r="BW148" s="42"/>
    </row>
    <row r="149" spans="1:75" x14ac:dyDescent="0.2">
      <c r="A149" s="1">
        <v>15</v>
      </c>
      <c r="B149" s="7">
        <f>BV226</f>
        <v>218</v>
      </c>
      <c r="C149" s="8">
        <f>BV337</f>
        <v>329</v>
      </c>
      <c r="D149" s="8">
        <f>BV899</f>
        <v>891</v>
      </c>
      <c r="E149" s="8">
        <f>BV756</f>
        <v>748</v>
      </c>
      <c r="F149" s="8">
        <f>BV976</f>
        <v>968</v>
      </c>
      <c r="G149" s="8">
        <f>BV607</f>
        <v>599</v>
      </c>
      <c r="H149" s="8">
        <f>BV109</f>
        <v>101</v>
      </c>
      <c r="I149" s="8">
        <f>BV510</f>
        <v>502</v>
      </c>
      <c r="J149" s="8">
        <f>BV364</f>
        <v>356</v>
      </c>
      <c r="K149" s="8">
        <f>BV251</f>
        <v>243</v>
      </c>
      <c r="L149" s="8">
        <f>BV713</f>
        <v>705</v>
      </c>
      <c r="M149" s="8">
        <f>BV858</f>
        <v>850</v>
      </c>
      <c r="N149" s="8">
        <f>BV646</f>
        <v>638</v>
      </c>
      <c r="O149" s="97">
        <f>BV1013</f>
        <v>1005</v>
      </c>
      <c r="P149" s="22">
        <f>BV487</f>
        <v>479</v>
      </c>
      <c r="Q149" s="8">
        <f>BV88</f>
        <v>80</v>
      </c>
      <c r="R149" s="8">
        <f>BV968</f>
        <v>960</v>
      </c>
      <c r="S149" s="8">
        <f>BV567</f>
        <v>559</v>
      </c>
      <c r="T149" s="8">
        <f>BV37</f>
        <v>29</v>
      </c>
      <c r="U149" s="8">
        <f>BV406</f>
        <v>398</v>
      </c>
      <c r="V149" s="8">
        <f>BV170</f>
        <v>162</v>
      </c>
      <c r="W149" s="8">
        <f>BV313</f>
        <v>305</v>
      </c>
      <c r="X149" s="8">
        <f>BV779</f>
        <v>771</v>
      </c>
      <c r="Y149" s="8">
        <f>BV668</f>
        <v>660</v>
      </c>
      <c r="Z149" s="8">
        <f>BV526</f>
        <v>518</v>
      </c>
      <c r="AA149" s="8">
        <f>BV925</f>
        <v>917</v>
      </c>
      <c r="AB149" s="8">
        <f>BV431</f>
        <v>423</v>
      </c>
      <c r="AC149" s="8">
        <f>BV64</f>
        <v>56</v>
      </c>
      <c r="AD149" s="8">
        <f>BV292</f>
        <v>284</v>
      </c>
      <c r="AE149" s="8">
        <f>BV147</f>
        <v>139</v>
      </c>
      <c r="AF149" s="8">
        <f>BV705</f>
        <v>697</v>
      </c>
      <c r="AG149" s="9">
        <f>BV818</f>
        <v>810</v>
      </c>
      <c r="AH149" s="5">
        <f t="shared" si="38"/>
        <v>16400</v>
      </c>
      <c r="AI149" s="5">
        <f t="shared" si="39"/>
        <v>11201200</v>
      </c>
      <c r="AL149" s="163" t="s">
        <v>729</v>
      </c>
      <c r="AM149" s="164" t="s">
        <v>824</v>
      </c>
      <c r="AN149" s="165" t="s">
        <v>667</v>
      </c>
      <c r="AO149" s="164" t="s">
        <v>886</v>
      </c>
      <c r="AP149" s="165" t="s">
        <v>604</v>
      </c>
      <c r="AQ149" s="164" t="s">
        <v>949</v>
      </c>
      <c r="AR149" s="164" t="s">
        <v>540</v>
      </c>
      <c r="AS149" s="164" t="s">
        <v>1011</v>
      </c>
      <c r="AT149" s="164" t="s">
        <v>206</v>
      </c>
      <c r="AU149" s="164" t="s">
        <v>300</v>
      </c>
      <c r="AV149" s="164" t="s">
        <v>144</v>
      </c>
      <c r="AW149" s="165" t="s">
        <v>364</v>
      </c>
      <c r="AX149" s="164" t="s">
        <v>83</v>
      </c>
      <c r="AY149" s="165" t="s">
        <v>427</v>
      </c>
      <c r="AZ149" s="164" t="s">
        <v>19</v>
      </c>
      <c r="BA149" s="164" t="s">
        <v>489</v>
      </c>
      <c r="BB149" s="165" t="s">
        <v>800</v>
      </c>
      <c r="BC149" s="164" t="s">
        <v>707</v>
      </c>
      <c r="BD149" s="164" t="s">
        <v>864</v>
      </c>
      <c r="BE149" s="164" t="s">
        <v>643</v>
      </c>
      <c r="BF149" s="164" t="s">
        <v>926</v>
      </c>
      <c r="BG149" s="164" t="s">
        <v>580</v>
      </c>
      <c r="BH149" s="164" t="s">
        <v>987</v>
      </c>
      <c r="BI149" s="164" t="s">
        <v>518</v>
      </c>
      <c r="BJ149" s="164" t="s">
        <v>308</v>
      </c>
      <c r="BK149" s="165" t="s">
        <v>1120</v>
      </c>
      <c r="BL149" s="164" t="s">
        <v>371</v>
      </c>
      <c r="BM149" s="164" t="s">
        <v>152</v>
      </c>
      <c r="BN149" s="164" t="s">
        <v>435</v>
      </c>
      <c r="BO149" s="164" t="s">
        <v>91</v>
      </c>
      <c r="BP149" s="164" t="s">
        <v>497</v>
      </c>
      <c r="BQ149" s="166" t="s">
        <v>27</v>
      </c>
      <c r="BR149" s="45"/>
      <c r="BS149" s="42"/>
      <c r="BT149" s="50" t="s">
        <v>845</v>
      </c>
      <c r="BU149" s="51" t="s">
        <v>1014</v>
      </c>
      <c r="BV149" s="52">
        <f>K3+(140*K5)</f>
        <v>141</v>
      </c>
      <c r="BW149" s="42"/>
    </row>
    <row r="150" spans="1:75" x14ac:dyDescent="0.2">
      <c r="A150" s="1">
        <v>16</v>
      </c>
      <c r="B150" s="7">
        <f>BV389</f>
        <v>381</v>
      </c>
      <c r="C150" s="8">
        <f>BV246</f>
        <v>238</v>
      </c>
      <c r="D150" s="8">
        <f>BV744</f>
        <v>736</v>
      </c>
      <c r="E150" s="8">
        <f>BV855</f>
        <v>847</v>
      </c>
      <c r="F150" s="8">
        <f>BV619</f>
        <v>611</v>
      </c>
      <c r="G150" s="8">
        <f>BV1020</f>
        <v>1012</v>
      </c>
      <c r="H150" s="8">
        <f>BV458</f>
        <v>450</v>
      </c>
      <c r="I150" s="8">
        <f>BV89</f>
        <v>81</v>
      </c>
      <c r="J150" s="8">
        <f>BV207</f>
        <v>199</v>
      </c>
      <c r="K150" s="8">
        <f>BV352</f>
        <v>344</v>
      </c>
      <c r="L150" s="8">
        <f>BV878</f>
        <v>870</v>
      </c>
      <c r="M150" s="8">
        <f>BV765</f>
        <v>757</v>
      </c>
      <c r="N150" s="97">
        <f>BV993</f>
        <v>985</v>
      </c>
      <c r="O150" s="8">
        <f>BV594</f>
        <v>586</v>
      </c>
      <c r="P150" s="8">
        <f>BV132</f>
        <v>124</v>
      </c>
      <c r="Q150" s="22">
        <f>BV499</f>
        <v>491</v>
      </c>
      <c r="R150" s="8">
        <f>BV547</f>
        <v>539</v>
      </c>
      <c r="S150" s="8">
        <f>BV916</f>
        <v>908</v>
      </c>
      <c r="T150" s="8">
        <f>BV450</f>
        <v>442</v>
      </c>
      <c r="U150" s="8">
        <f>BV49</f>
        <v>41</v>
      </c>
      <c r="V150" s="8">
        <f>BV269</f>
        <v>261</v>
      </c>
      <c r="W150" s="8">
        <f>BV158</f>
        <v>150</v>
      </c>
      <c r="X150" s="8">
        <f>BV688</f>
        <v>680</v>
      </c>
      <c r="Y150" s="8">
        <f>BV831</f>
        <v>823</v>
      </c>
      <c r="Z150" s="8">
        <f>BV937</f>
        <v>929</v>
      </c>
      <c r="AA150" s="8">
        <f>BV570</f>
        <v>562</v>
      </c>
      <c r="AB150" s="8">
        <f>BV12</f>
        <v>4</v>
      </c>
      <c r="AC150" s="8">
        <f>BV411</f>
        <v>403</v>
      </c>
      <c r="AD150" s="8">
        <f>BV199</f>
        <v>191</v>
      </c>
      <c r="AE150" s="8">
        <f>BV312</f>
        <v>304</v>
      </c>
      <c r="AF150" s="8">
        <f>BV806</f>
        <v>798</v>
      </c>
      <c r="AG150" s="9">
        <f>BV661</f>
        <v>653</v>
      </c>
      <c r="AH150" s="5">
        <f t="shared" si="38"/>
        <v>16400</v>
      </c>
      <c r="AI150" s="5">
        <f t="shared" si="39"/>
        <v>11201200</v>
      </c>
      <c r="AL150" s="163" t="s">
        <v>717</v>
      </c>
      <c r="AM150" s="164" t="s">
        <v>811</v>
      </c>
      <c r="AN150" s="164" t="s">
        <v>654</v>
      </c>
      <c r="AO150" s="165" t="s">
        <v>874</v>
      </c>
      <c r="AP150" s="164" t="s">
        <v>591</v>
      </c>
      <c r="AQ150" s="165" t="s">
        <v>936</v>
      </c>
      <c r="AR150" s="164" t="s">
        <v>529</v>
      </c>
      <c r="AS150" s="164" t="s">
        <v>998</v>
      </c>
      <c r="AT150" s="164" t="s">
        <v>203</v>
      </c>
      <c r="AU150" s="164" t="s">
        <v>297</v>
      </c>
      <c r="AV150" s="164" t="s">
        <v>51</v>
      </c>
      <c r="AW150" s="164" t="s">
        <v>361</v>
      </c>
      <c r="AX150" s="165" t="s">
        <v>80</v>
      </c>
      <c r="AY150" s="164" t="s">
        <v>424</v>
      </c>
      <c r="AZ150" s="164" t="s">
        <v>16</v>
      </c>
      <c r="BA150" s="164" t="s">
        <v>486</v>
      </c>
      <c r="BB150" s="164" t="s">
        <v>803</v>
      </c>
      <c r="BC150" s="165" t="s">
        <v>1132</v>
      </c>
      <c r="BD150" s="164" t="s">
        <v>867</v>
      </c>
      <c r="BE150" s="164" t="s">
        <v>646</v>
      </c>
      <c r="BF150" s="164" t="s">
        <v>929</v>
      </c>
      <c r="BG150" s="164" t="s">
        <v>583</v>
      </c>
      <c r="BH150" s="164" t="s">
        <v>990</v>
      </c>
      <c r="BI150" s="164" t="s">
        <v>521</v>
      </c>
      <c r="BJ150" s="165" t="s">
        <v>321</v>
      </c>
      <c r="BK150" s="164" t="s">
        <v>226</v>
      </c>
      <c r="BL150" s="164" t="s">
        <v>384</v>
      </c>
      <c r="BM150" s="164" t="s">
        <v>164</v>
      </c>
      <c r="BN150" s="164" t="s">
        <v>448</v>
      </c>
      <c r="BO150" s="164" t="s">
        <v>104</v>
      </c>
      <c r="BP150" s="164" t="s">
        <v>510</v>
      </c>
      <c r="BQ150" s="166" t="s">
        <v>40</v>
      </c>
      <c r="BR150" s="45"/>
      <c r="BS150" s="42"/>
      <c r="BT150" s="50" t="s">
        <v>910</v>
      </c>
      <c r="BU150" s="51" t="s">
        <v>1014</v>
      </c>
      <c r="BV150" s="52">
        <f>K3+(141*K5)</f>
        <v>142</v>
      </c>
      <c r="BW150" s="42"/>
    </row>
    <row r="151" spans="1:75" x14ac:dyDescent="0.2">
      <c r="A151" s="1">
        <v>17</v>
      </c>
      <c r="B151" s="7">
        <f>BV380</f>
        <v>372</v>
      </c>
      <c r="C151" s="8">
        <f>BV235</f>
        <v>227</v>
      </c>
      <c r="D151" s="8">
        <f>BV729</f>
        <v>721</v>
      </c>
      <c r="E151" s="8">
        <f>BV842</f>
        <v>834</v>
      </c>
      <c r="F151" s="8">
        <f>BV630</f>
        <v>622</v>
      </c>
      <c r="G151" s="8">
        <f>BV1029</f>
        <v>1021</v>
      </c>
      <c r="H151" s="8">
        <f>BV471</f>
        <v>463</v>
      </c>
      <c r="I151" s="8">
        <f>BV104</f>
        <v>96</v>
      </c>
      <c r="J151" s="8">
        <f>BV210</f>
        <v>202</v>
      </c>
      <c r="K151" s="8">
        <f>BV353</f>
        <v>345</v>
      </c>
      <c r="L151" s="8">
        <f>BV883</f>
        <v>875</v>
      </c>
      <c r="M151" s="8">
        <f>BV772</f>
        <v>764</v>
      </c>
      <c r="N151" s="8">
        <f>BV992</f>
        <v>984</v>
      </c>
      <c r="O151" s="8">
        <f>BV591</f>
        <v>583</v>
      </c>
      <c r="P151" s="8">
        <f>BV125</f>
        <v>117</v>
      </c>
      <c r="Q151" s="8">
        <f>BV494</f>
        <v>486</v>
      </c>
      <c r="R151" s="22">
        <f>BV542</f>
        <v>534</v>
      </c>
      <c r="S151" s="8">
        <f>BV909</f>
        <v>901</v>
      </c>
      <c r="T151" s="8">
        <f>BV447</f>
        <v>439</v>
      </c>
      <c r="U151" s="97">
        <f>BV48</f>
        <v>40</v>
      </c>
      <c r="V151" s="8">
        <f>BV276</f>
        <v>268</v>
      </c>
      <c r="W151" s="8">
        <f>BV163</f>
        <v>155</v>
      </c>
      <c r="X151" s="8">
        <f>BV689</f>
        <v>681</v>
      </c>
      <c r="Y151" s="8">
        <f>BV834</f>
        <v>826</v>
      </c>
      <c r="Z151" s="8">
        <f>BV952</f>
        <v>944</v>
      </c>
      <c r="AA151" s="8">
        <f>BV583</f>
        <v>575</v>
      </c>
      <c r="AB151" s="8">
        <f>BV21</f>
        <v>13</v>
      </c>
      <c r="AC151" s="8">
        <f>BV422</f>
        <v>414</v>
      </c>
      <c r="AD151" s="8">
        <f>BV186</f>
        <v>178</v>
      </c>
      <c r="AE151" s="8">
        <f>BV297</f>
        <v>289</v>
      </c>
      <c r="AF151" s="8">
        <f>BV795</f>
        <v>787</v>
      </c>
      <c r="AG151" s="9">
        <f>BV652</f>
        <v>644</v>
      </c>
      <c r="AH151" s="5">
        <f t="shared" si="38"/>
        <v>16400</v>
      </c>
      <c r="AI151" s="5">
        <f t="shared" si="39"/>
        <v>11201200</v>
      </c>
      <c r="AL151" s="163" t="s">
        <v>792</v>
      </c>
      <c r="AM151" s="164" t="s">
        <v>761</v>
      </c>
      <c r="AN151" s="164" t="s">
        <v>856</v>
      </c>
      <c r="AO151" s="165" t="s">
        <v>699</v>
      </c>
      <c r="AP151" s="164" t="s">
        <v>918</v>
      </c>
      <c r="AQ151" s="165" t="s">
        <v>635</v>
      </c>
      <c r="AR151" s="164" t="s">
        <v>979</v>
      </c>
      <c r="AS151" s="164" t="s">
        <v>572</v>
      </c>
      <c r="AT151" s="164" t="s">
        <v>269</v>
      </c>
      <c r="AU151" s="164" t="s">
        <v>237</v>
      </c>
      <c r="AV151" s="165" t="s">
        <v>332</v>
      </c>
      <c r="AW151" s="164" t="s">
        <v>174</v>
      </c>
      <c r="AX151" s="165" t="s">
        <v>395</v>
      </c>
      <c r="AY151" s="164" t="s">
        <v>114</v>
      </c>
      <c r="AZ151" s="164" t="s">
        <v>459</v>
      </c>
      <c r="BA151" s="164" t="s">
        <v>51</v>
      </c>
      <c r="BB151" s="164" t="s">
        <v>737</v>
      </c>
      <c r="BC151" s="165" t="s">
        <v>1109</v>
      </c>
      <c r="BD151" s="164" t="s">
        <v>675</v>
      </c>
      <c r="BE151" s="164" t="s">
        <v>832</v>
      </c>
      <c r="BF151" s="164" t="s">
        <v>612</v>
      </c>
      <c r="BG151" s="164" t="s">
        <v>894</v>
      </c>
      <c r="BH151" s="164" t="s">
        <v>548</v>
      </c>
      <c r="BI151" s="164" t="s">
        <v>955</v>
      </c>
      <c r="BJ151" s="165" t="s">
        <v>245</v>
      </c>
      <c r="BK151" s="164" t="s">
        <v>277</v>
      </c>
      <c r="BL151" s="164" t="s">
        <v>182</v>
      </c>
      <c r="BM151" s="164" t="s">
        <v>340</v>
      </c>
      <c r="BN151" s="164" t="s">
        <v>121</v>
      </c>
      <c r="BO151" s="164" t="s">
        <v>403</v>
      </c>
      <c r="BP151" s="164" t="s">
        <v>59</v>
      </c>
      <c r="BQ151" s="166" t="s">
        <v>467</v>
      </c>
      <c r="BR151" s="45"/>
      <c r="BS151" s="42"/>
      <c r="BT151" s="50" t="s">
        <v>555</v>
      </c>
      <c r="BU151" s="51" t="s">
        <v>1014</v>
      </c>
      <c r="BV151" s="52">
        <f>K3+(142*K5)</f>
        <v>143</v>
      </c>
      <c r="BW151" s="42"/>
    </row>
    <row r="152" spans="1:75" x14ac:dyDescent="0.2">
      <c r="A152" s="1">
        <v>18</v>
      </c>
      <c r="B152" s="7">
        <f>BV223</f>
        <v>215</v>
      </c>
      <c r="C152" s="8">
        <f>BV336</f>
        <v>328</v>
      </c>
      <c r="D152" s="8">
        <f>BV894</f>
        <v>886</v>
      </c>
      <c r="E152" s="8">
        <f>BV749</f>
        <v>741</v>
      </c>
      <c r="F152" s="8">
        <f>BV977</f>
        <v>969</v>
      </c>
      <c r="G152" s="8">
        <f>BV610</f>
        <v>602</v>
      </c>
      <c r="H152" s="8">
        <f>BV116</f>
        <v>108</v>
      </c>
      <c r="I152" s="8">
        <f>BV515</f>
        <v>507</v>
      </c>
      <c r="J152" s="8">
        <f>BV373</f>
        <v>365</v>
      </c>
      <c r="K152" s="8">
        <f>BV262</f>
        <v>254</v>
      </c>
      <c r="L152" s="8">
        <f>BV728</f>
        <v>720</v>
      </c>
      <c r="M152" s="8">
        <f>BV871</f>
        <v>863</v>
      </c>
      <c r="N152" s="8">
        <f>BV635</f>
        <v>627</v>
      </c>
      <c r="O152" s="8">
        <f>BV1004</f>
        <v>996</v>
      </c>
      <c r="P152" s="8">
        <f>BV474</f>
        <v>466</v>
      </c>
      <c r="Q152" s="8">
        <f>BV73</f>
        <v>65</v>
      </c>
      <c r="R152" s="8">
        <f>BV953</f>
        <v>945</v>
      </c>
      <c r="S152" s="22">
        <f>BV554</f>
        <v>546</v>
      </c>
      <c r="T152" s="97">
        <f>BV28</f>
        <v>20</v>
      </c>
      <c r="U152" s="8">
        <f>BV395</f>
        <v>387</v>
      </c>
      <c r="V152" s="8">
        <f>BV183</f>
        <v>175</v>
      </c>
      <c r="W152" s="8">
        <f>BV328</f>
        <v>320</v>
      </c>
      <c r="X152" s="8">
        <f>BV790</f>
        <v>782</v>
      </c>
      <c r="Y152" s="8">
        <f>BV677</f>
        <v>669</v>
      </c>
      <c r="Z152" s="8">
        <f>BV531</f>
        <v>523</v>
      </c>
      <c r="AA152" s="8">
        <f>BV932</f>
        <v>924</v>
      </c>
      <c r="AB152" s="8">
        <f>BV434</f>
        <v>426</v>
      </c>
      <c r="AC152" s="8">
        <f>BV65</f>
        <v>57</v>
      </c>
      <c r="AD152" s="8">
        <f>BV285</f>
        <v>277</v>
      </c>
      <c r="AE152" s="8">
        <f>BV142</f>
        <v>134</v>
      </c>
      <c r="AF152" s="8">
        <f>BV704</f>
        <v>696</v>
      </c>
      <c r="AG152" s="9">
        <f>BV815</f>
        <v>807</v>
      </c>
      <c r="AH152" s="5">
        <f t="shared" si="38"/>
        <v>16400</v>
      </c>
      <c r="AI152" s="5">
        <f t="shared" si="39"/>
        <v>11201200</v>
      </c>
      <c r="AL152" s="163" t="s">
        <v>779</v>
      </c>
      <c r="AM152" s="164" t="s">
        <v>748</v>
      </c>
      <c r="AN152" s="165" t="s">
        <v>843</v>
      </c>
      <c r="AO152" s="164" t="s">
        <v>686</v>
      </c>
      <c r="AP152" s="165" t="s">
        <v>905</v>
      </c>
      <c r="AQ152" s="164" t="s">
        <v>622</v>
      </c>
      <c r="AR152" s="164" t="s">
        <v>966</v>
      </c>
      <c r="AS152" s="164" t="s">
        <v>559</v>
      </c>
      <c r="AT152" s="164" t="s">
        <v>266</v>
      </c>
      <c r="AU152" s="164" t="s">
        <v>234</v>
      </c>
      <c r="AV152" s="164" t="s">
        <v>329</v>
      </c>
      <c r="AW152" s="165" t="s">
        <v>172</v>
      </c>
      <c r="AX152" s="164" t="s">
        <v>392</v>
      </c>
      <c r="AY152" s="165" t="s">
        <v>111</v>
      </c>
      <c r="AZ152" s="164" t="s">
        <v>456</v>
      </c>
      <c r="BA152" s="164" t="s">
        <v>48</v>
      </c>
      <c r="BB152" s="165" t="s">
        <v>740</v>
      </c>
      <c r="BC152" s="164" t="s">
        <v>771</v>
      </c>
      <c r="BD152" s="164" t="s">
        <v>678</v>
      </c>
      <c r="BE152" s="164" t="s">
        <v>835</v>
      </c>
      <c r="BF152" s="164" t="s">
        <v>614</v>
      </c>
      <c r="BG152" s="164" t="s">
        <v>897</v>
      </c>
      <c r="BH152" s="164" t="s">
        <v>551</v>
      </c>
      <c r="BI152" s="164" t="s">
        <v>958</v>
      </c>
      <c r="BJ152" s="164" t="s">
        <v>258</v>
      </c>
      <c r="BK152" s="165" t="s">
        <v>1124</v>
      </c>
      <c r="BL152" s="164" t="s">
        <v>195</v>
      </c>
      <c r="BM152" s="164" t="s">
        <v>353</v>
      </c>
      <c r="BN152" s="164" t="s">
        <v>134</v>
      </c>
      <c r="BO152" s="164" t="s">
        <v>416</v>
      </c>
      <c r="BP152" s="164" t="s">
        <v>72</v>
      </c>
      <c r="BQ152" s="166" t="s">
        <v>478</v>
      </c>
      <c r="BR152" s="45"/>
      <c r="BS152" s="42"/>
      <c r="BT152" s="50" t="s">
        <v>739</v>
      </c>
      <c r="BU152" s="51" t="s">
        <v>1014</v>
      </c>
      <c r="BV152" s="52">
        <f>K3+(143*K5)</f>
        <v>144</v>
      </c>
      <c r="BW152" s="42"/>
    </row>
    <row r="153" spans="1:75" x14ac:dyDescent="0.2">
      <c r="A153" s="1">
        <v>19</v>
      </c>
      <c r="B153" s="7">
        <f>BV659</f>
        <v>651</v>
      </c>
      <c r="C153" s="8">
        <f>BV804</f>
        <v>796</v>
      </c>
      <c r="D153" s="8">
        <f>BV306</f>
        <v>298</v>
      </c>
      <c r="E153" s="8">
        <f>BV193</f>
        <v>185</v>
      </c>
      <c r="F153" s="8">
        <f>BV413</f>
        <v>405</v>
      </c>
      <c r="G153" s="8">
        <f>BV14</f>
        <v>6</v>
      </c>
      <c r="H153" s="8">
        <f>BV576</f>
        <v>568</v>
      </c>
      <c r="I153" s="8">
        <f>BV943</f>
        <v>935</v>
      </c>
      <c r="J153" s="8">
        <f>BV825</f>
        <v>817</v>
      </c>
      <c r="K153" s="8">
        <f>BV682</f>
        <v>674</v>
      </c>
      <c r="L153" s="8">
        <f>BV156</f>
        <v>148</v>
      </c>
      <c r="M153" s="8">
        <f>BV267</f>
        <v>259</v>
      </c>
      <c r="N153" s="8">
        <f>BV55</f>
        <v>47</v>
      </c>
      <c r="O153" s="8">
        <f>BV456</f>
        <v>448</v>
      </c>
      <c r="P153" s="8">
        <f>BV918</f>
        <v>910</v>
      </c>
      <c r="Q153" s="8">
        <f>BV549</f>
        <v>541</v>
      </c>
      <c r="R153" s="8">
        <f>BV501</f>
        <v>493</v>
      </c>
      <c r="S153" s="97">
        <f>BV134</f>
        <v>126</v>
      </c>
      <c r="T153" s="22">
        <f>BV600</f>
        <v>592</v>
      </c>
      <c r="U153" s="8">
        <f>BV999</f>
        <v>991</v>
      </c>
      <c r="V153" s="8">
        <f>BV763</f>
        <v>755</v>
      </c>
      <c r="W153" s="8">
        <f>BV876</f>
        <v>868</v>
      </c>
      <c r="X153" s="8">
        <f>BV346</f>
        <v>338</v>
      </c>
      <c r="Y153" s="8">
        <f>BV201</f>
        <v>193</v>
      </c>
      <c r="Z153" s="8">
        <f>BV95</f>
        <v>87</v>
      </c>
      <c r="AA153" s="8">
        <f>BV464</f>
        <v>456</v>
      </c>
      <c r="AB153" s="8">
        <f>BV1022</f>
        <v>1014</v>
      </c>
      <c r="AC153" s="8">
        <f>BV621</f>
        <v>613</v>
      </c>
      <c r="AD153" s="8">
        <f>BV849</f>
        <v>841</v>
      </c>
      <c r="AE153" s="8">
        <f>BV738</f>
        <v>730</v>
      </c>
      <c r="AF153" s="8">
        <f>BV244</f>
        <v>236</v>
      </c>
      <c r="AG153" s="9">
        <f>BV387</f>
        <v>379</v>
      </c>
      <c r="AH153" s="5">
        <f t="shared" si="38"/>
        <v>16400</v>
      </c>
      <c r="AI153" s="5">
        <f t="shared" si="39"/>
        <v>11201200</v>
      </c>
      <c r="AJ153" s="2">
        <f t="shared" si="37"/>
        <v>8606720000</v>
      </c>
      <c r="AL153" s="163" t="s">
        <v>790</v>
      </c>
      <c r="AM153" s="164" t="s">
        <v>759</v>
      </c>
      <c r="AN153" s="164" t="s">
        <v>854</v>
      </c>
      <c r="AO153" s="164" t="s">
        <v>697</v>
      </c>
      <c r="AP153" s="164" t="s">
        <v>916</v>
      </c>
      <c r="AQ153" s="164" t="s">
        <v>633</v>
      </c>
      <c r="AR153" s="164" t="s">
        <v>977</v>
      </c>
      <c r="AS153" s="165" t="s">
        <v>570</v>
      </c>
      <c r="AT153" s="164" t="s">
        <v>271</v>
      </c>
      <c r="AU153" s="164" t="s">
        <v>239</v>
      </c>
      <c r="AV153" s="164" t="s">
        <v>334</v>
      </c>
      <c r="AW153" s="164" t="s">
        <v>176</v>
      </c>
      <c r="AX153" s="164" t="s">
        <v>397</v>
      </c>
      <c r="AY153" s="164" t="s">
        <v>116</v>
      </c>
      <c r="AZ153" s="165" t="s">
        <v>1130</v>
      </c>
      <c r="BA153" s="164" t="s">
        <v>53</v>
      </c>
      <c r="BB153" s="164" t="s">
        <v>735</v>
      </c>
      <c r="BC153" s="164" t="s">
        <v>767</v>
      </c>
      <c r="BD153" s="164" t="s">
        <v>673</v>
      </c>
      <c r="BE153" s="165" t="s">
        <v>830</v>
      </c>
      <c r="BF153" s="164" t="s">
        <v>610</v>
      </c>
      <c r="BG153" s="165" t="s">
        <v>892</v>
      </c>
      <c r="BH153" s="164" t="s">
        <v>546</v>
      </c>
      <c r="BI153" s="164" t="s">
        <v>954</v>
      </c>
      <c r="BJ153" s="164" t="s">
        <v>247</v>
      </c>
      <c r="BK153" s="164" t="s">
        <v>279</v>
      </c>
      <c r="BL153" s="165" t="s">
        <v>184</v>
      </c>
      <c r="BM153" s="164" t="s">
        <v>342</v>
      </c>
      <c r="BN153" s="165" t="s">
        <v>123</v>
      </c>
      <c r="BO153" s="164" t="s">
        <v>405</v>
      </c>
      <c r="BP153" s="164" t="s">
        <v>61</v>
      </c>
      <c r="BQ153" s="166" t="s">
        <v>469</v>
      </c>
      <c r="BR153" s="45"/>
      <c r="BS153" s="42"/>
      <c r="BT153" s="50" t="s">
        <v>244</v>
      </c>
      <c r="BU153" s="51" t="s">
        <v>1014</v>
      </c>
      <c r="BV153" s="52">
        <f>K3+(144*K5)</f>
        <v>145</v>
      </c>
      <c r="BW153" s="42"/>
    </row>
    <row r="154" spans="1:75" x14ac:dyDescent="0.2">
      <c r="A154" s="1">
        <v>20</v>
      </c>
      <c r="B154" s="7">
        <f>BV824</f>
        <v>816</v>
      </c>
      <c r="C154" s="8">
        <f>BV711</f>
        <v>703</v>
      </c>
      <c r="D154" s="8">
        <f>BV149</f>
        <v>141</v>
      </c>
      <c r="E154" s="8">
        <f>BV294</f>
        <v>286</v>
      </c>
      <c r="F154" s="8">
        <f>BV58</f>
        <v>50</v>
      </c>
      <c r="G154" s="8">
        <f>BV425</f>
        <v>417</v>
      </c>
      <c r="H154" s="8">
        <f>BV923</f>
        <v>915</v>
      </c>
      <c r="I154" s="8">
        <f>BV524</f>
        <v>516</v>
      </c>
      <c r="J154" s="8">
        <f>BV670</f>
        <v>662</v>
      </c>
      <c r="K154" s="8">
        <f>BV781</f>
        <v>773</v>
      </c>
      <c r="L154" s="8">
        <f>BV319</f>
        <v>311</v>
      </c>
      <c r="M154" s="8">
        <f>BV176</f>
        <v>168</v>
      </c>
      <c r="N154" s="8">
        <f>BV404</f>
        <v>396</v>
      </c>
      <c r="O154" s="8">
        <f>BV35</f>
        <v>27</v>
      </c>
      <c r="P154" s="8">
        <f>BV561</f>
        <v>553</v>
      </c>
      <c r="Q154" s="8">
        <f>BV962</f>
        <v>954</v>
      </c>
      <c r="R154" s="97">
        <f>BV82</f>
        <v>74</v>
      </c>
      <c r="S154" s="8">
        <f>BV481</f>
        <v>473</v>
      </c>
      <c r="T154" s="8">
        <f>BV1011</f>
        <v>1003</v>
      </c>
      <c r="U154" s="22">
        <f>BV644</f>
        <v>636</v>
      </c>
      <c r="V154" s="8">
        <f>BV864</f>
        <v>856</v>
      </c>
      <c r="W154" s="8">
        <f>BV719</f>
        <v>711</v>
      </c>
      <c r="X154" s="8">
        <f>BV253</f>
        <v>245</v>
      </c>
      <c r="Y154" s="8">
        <f>BV366</f>
        <v>358</v>
      </c>
      <c r="Z154" s="8">
        <f>BV508</f>
        <v>500</v>
      </c>
      <c r="AA154" s="8">
        <f>BV107</f>
        <v>99</v>
      </c>
      <c r="AB154" s="8">
        <f>BV601</f>
        <v>593</v>
      </c>
      <c r="AC154" s="8">
        <f>BV970</f>
        <v>962</v>
      </c>
      <c r="AD154" s="8">
        <f>BV758</f>
        <v>750</v>
      </c>
      <c r="AE154" s="8">
        <f>BV901</f>
        <v>893</v>
      </c>
      <c r="AF154" s="8">
        <f>BV343</f>
        <v>335</v>
      </c>
      <c r="AG154" s="9">
        <f>BV232</f>
        <v>224</v>
      </c>
      <c r="AH154" s="5">
        <f t="shared" si="38"/>
        <v>16400</v>
      </c>
      <c r="AI154" s="5">
        <f t="shared" si="39"/>
        <v>11201200</v>
      </c>
      <c r="AJ154" s="2">
        <f t="shared" si="37"/>
        <v>8606720000</v>
      </c>
      <c r="AL154" s="163" t="s">
        <v>781</v>
      </c>
      <c r="AM154" s="164" t="s">
        <v>750</v>
      </c>
      <c r="AN154" s="164" t="s">
        <v>845</v>
      </c>
      <c r="AO154" s="164" t="s">
        <v>688</v>
      </c>
      <c r="AP154" s="164" t="s">
        <v>907</v>
      </c>
      <c r="AQ154" s="164" t="s">
        <v>624</v>
      </c>
      <c r="AR154" s="165" t="s">
        <v>1118</v>
      </c>
      <c r="AS154" s="164" t="s">
        <v>561</v>
      </c>
      <c r="AT154" s="164" t="s">
        <v>264</v>
      </c>
      <c r="AU154" s="164" t="s">
        <v>232</v>
      </c>
      <c r="AV154" s="164" t="s">
        <v>327</v>
      </c>
      <c r="AW154" s="164" t="s">
        <v>170</v>
      </c>
      <c r="AX154" s="164" t="s">
        <v>390</v>
      </c>
      <c r="AY154" s="164" t="s">
        <v>109</v>
      </c>
      <c r="AZ154" s="164" t="s">
        <v>454</v>
      </c>
      <c r="BA154" s="165" t="s">
        <v>139</v>
      </c>
      <c r="BB154" s="164" t="s">
        <v>742</v>
      </c>
      <c r="BC154" s="164" t="s">
        <v>773</v>
      </c>
      <c r="BD154" s="165" t="s">
        <v>680</v>
      </c>
      <c r="BE154" s="164" t="s">
        <v>837</v>
      </c>
      <c r="BF154" s="165" t="s">
        <v>616</v>
      </c>
      <c r="BG154" s="164" t="s">
        <v>899</v>
      </c>
      <c r="BH154" s="164" t="s">
        <v>553</v>
      </c>
      <c r="BI154" s="164" t="s">
        <v>960</v>
      </c>
      <c r="BJ154" s="164" t="s">
        <v>256</v>
      </c>
      <c r="BK154" s="164" t="s">
        <v>6</v>
      </c>
      <c r="BL154" s="164" t="s">
        <v>193</v>
      </c>
      <c r="BM154" s="165" t="s">
        <v>351</v>
      </c>
      <c r="BN154" s="164" t="s">
        <v>132</v>
      </c>
      <c r="BO154" s="165" t="s">
        <v>414</v>
      </c>
      <c r="BP154" s="164" t="s">
        <v>70</v>
      </c>
      <c r="BQ154" s="166" t="s">
        <v>476</v>
      </c>
      <c r="BR154" s="45"/>
      <c r="BS154" s="42"/>
      <c r="BT154" s="50" t="s">
        <v>63</v>
      </c>
      <c r="BU154" s="51" t="s">
        <v>1014</v>
      </c>
      <c r="BV154" s="52">
        <f>K3+(145*K5)</f>
        <v>146</v>
      </c>
      <c r="BW154" s="42"/>
    </row>
    <row r="155" spans="1:75" x14ac:dyDescent="0.2">
      <c r="A155" s="1">
        <v>21</v>
      </c>
      <c r="B155" s="7">
        <f>BV761</f>
        <v>753</v>
      </c>
      <c r="C155" s="8">
        <f>BV874</f>
        <v>866</v>
      </c>
      <c r="D155" s="8">
        <f>BV348</f>
        <v>340</v>
      </c>
      <c r="E155" s="8">
        <f>BV203</f>
        <v>195</v>
      </c>
      <c r="F155" s="8">
        <f>BV503</f>
        <v>495</v>
      </c>
      <c r="G155" s="8">
        <f>BV136</f>
        <v>128</v>
      </c>
      <c r="H155" s="8">
        <f>BV598</f>
        <v>590</v>
      </c>
      <c r="I155" s="8">
        <f>BV997</f>
        <v>989</v>
      </c>
      <c r="J155" s="8">
        <f>BV851</f>
        <v>843</v>
      </c>
      <c r="K155" s="8">
        <f>BV740</f>
        <v>732</v>
      </c>
      <c r="L155" s="8">
        <f>BV242</f>
        <v>234</v>
      </c>
      <c r="M155" s="8">
        <f>BV385</f>
        <v>377</v>
      </c>
      <c r="N155" s="8">
        <f>BV93</f>
        <v>85</v>
      </c>
      <c r="O155" s="8">
        <f>BV462</f>
        <v>454</v>
      </c>
      <c r="P155" s="8">
        <f>BV1024</f>
        <v>1016</v>
      </c>
      <c r="Q155" s="8">
        <f>BV623</f>
        <v>615</v>
      </c>
      <c r="R155" s="8">
        <f>BV415</f>
        <v>407</v>
      </c>
      <c r="S155" s="8">
        <f>BV16</f>
        <v>8</v>
      </c>
      <c r="T155" s="8">
        <f>BV574</f>
        <v>566</v>
      </c>
      <c r="U155" s="8">
        <f>BV941</f>
        <v>933</v>
      </c>
      <c r="V155" s="22">
        <f>BV657</f>
        <v>649</v>
      </c>
      <c r="W155" s="8">
        <f>BV802</f>
        <v>794</v>
      </c>
      <c r="X155" s="8">
        <f>BV308</f>
        <v>300</v>
      </c>
      <c r="Y155" s="97">
        <f>BV195</f>
        <v>187</v>
      </c>
      <c r="Z155" s="8">
        <f>BV53</f>
        <v>45</v>
      </c>
      <c r="AA155" s="8">
        <f>BV454</f>
        <v>446</v>
      </c>
      <c r="AB155" s="8">
        <f>BV920</f>
        <v>912</v>
      </c>
      <c r="AC155" s="8">
        <f>BV551</f>
        <v>543</v>
      </c>
      <c r="AD155" s="8">
        <f>BV827</f>
        <v>819</v>
      </c>
      <c r="AE155" s="8">
        <f>BV684</f>
        <v>676</v>
      </c>
      <c r="AF155" s="8">
        <f>BV154</f>
        <v>146</v>
      </c>
      <c r="AG155" s="9">
        <f>BV265</f>
        <v>257</v>
      </c>
      <c r="AH155" s="5">
        <f t="shared" si="38"/>
        <v>16400</v>
      </c>
      <c r="AI155" s="5">
        <f t="shared" si="39"/>
        <v>11201200</v>
      </c>
      <c r="AJ155" s="2">
        <f t="shared" si="37"/>
        <v>8606720000</v>
      </c>
      <c r="AL155" s="163" t="s">
        <v>788</v>
      </c>
      <c r="AM155" s="165" t="s">
        <v>757</v>
      </c>
      <c r="AN155" s="164" t="s">
        <v>852</v>
      </c>
      <c r="AO155" s="164" t="s">
        <v>695</v>
      </c>
      <c r="AP155" s="164" t="s">
        <v>914</v>
      </c>
      <c r="AQ155" s="164" t="s">
        <v>631</v>
      </c>
      <c r="AR155" s="164" t="s">
        <v>975</v>
      </c>
      <c r="AS155" s="165" t="s">
        <v>568</v>
      </c>
      <c r="AT155" s="165" t="s">
        <v>273</v>
      </c>
      <c r="AU155" s="164" t="s">
        <v>241</v>
      </c>
      <c r="AV155" s="164" t="s">
        <v>492</v>
      </c>
      <c r="AW155" s="164" t="s">
        <v>178</v>
      </c>
      <c r="AX155" s="164" t="s">
        <v>399</v>
      </c>
      <c r="AY155" s="164" t="s">
        <v>118</v>
      </c>
      <c r="AZ155" s="165" t="s">
        <v>463</v>
      </c>
      <c r="BA155" s="164" t="s">
        <v>55</v>
      </c>
      <c r="BB155" s="164" t="s">
        <v>733</v>
      </c>
      <c r="BC155" s="164" t="s">
        <v>765</v>
      </c>
      <c r="BD155" s="164" t="s">
        <v>671</v>
      </c>
      <c r="BE155" s="165" t="s">
        <v>828</v>
      </c>
      <c r="BF155" s="164" t="s">
        <v>608</v>
      </c>
      <c r="BG155" s="164" t="s">
        <v>890</v>
      </c>
      <c r="BH155" s="164" t="s">
        <v>544</v>
      </c>
      <c r="BI155" s="164" t="s">
        <v>953</v>
      </c>
      <c r="BJ155" s="164" t="s">
        <v>249</v>
      </c>
      <c r="BK155" s="164" t="s">
        <v>281</v>
      </c>
      <c r="BL155" s="165" t="s">
        <v>1137</v>
      </c>
      <c r="BM155" s="164" t="s">
        <v>344</v>
      </c>
      <c r="BN155" s="164" t="s">
        <v>125</v>
      </c>
      <c r="BO155" s="164" t="s">
        <v>407</v>
      </c>
      <c r="BP155" s="164" t="s">
        <v>63</v>
      </c>
      <c r="BQ155" s="166" t="s">
        <v>471</v>
      </c>
      <c r="BR155" s="45"/>
      <c r="BS155" s="42"/>
      <c r="BT155" s="50" t="s">
        <v>400</v>
      </c>
      <c r="BU155" s="51" t="s">
        <v>1014</v>
      </c>
      <c r="BV155" s="52">
        <f>K3+(146*K5)</f>
        <v>147</v>
      </c>
      <c r="BW155" s="42"/>
    </row>
    <row r="156" spans="1:75" x14ac:dyDescent="0.2">
      <c r="A156" s="1">
        <v>22</v>
      </c>
      <c r="B156" s="7">
        <f>BV862</f>
        <v>854</v>
      </c>
      <c r="C156" s="8">
        <f>BV717</f>
        <v>709</v>
      </c>
      <c r="D156" s="8">
        <f>BV255</f>
        <v>247</v>
      </c>
      <c r="E156" s="8">
        <f>BV368</f>
        <v>360</v>
      </c>
      <c r="F156" s="8">
        <f>BV84</f>
        <v>76</v>
      </c>
      <c r="G156" s="8">
        <f>BV483</f>
        <v>475</v>
      </c>
      <c r="H156" s="8">
        <f>BV1009</f>
        <v>1001</v>
      </c>
      <c r="I156" s="8">
        <f>BV642</f>
        <v>634</v>
      </c>
      <c r="J156" s="8">
        <f>BV760</f>
        <v>752</v>
      </c>
      <c r="K156" s="8">
        <f>BV903</f>
        <v>895</v>
      </c>
      <c r="L156" s="8">
        <f>BV341</f>
        <v>333</v>
      </c>
      <c r="M156" s="8">
        <f>BV230</f>
        <v>222</v>
      </c>
      <c r="N156" s="8">
        <f>BV506</f>
        <v>498</v>
      </c>
      <c r="O156" s="8">
        <f>BV105</f>
        <v>97</v>
      </c>
      <c r="P156" s="8">
        <f>BV603</f>
        <v>595</v>
      </c>
      <c r="Q156" s="8">
        <f>BV972</f>
        <v>964</v>
      </c>
      <c r="R156" s="8">
        <f>BV60</f>
        <v>52</v>
      </c>
      <c r="S156" s="8">
        <f>BV427</f>
        <v>419</v>
      </c>
      <c r="T156" s="8">
        <f>BV921</f>
        <v>913</v>
      </c>
      <c r="U156" s="8">
        <f>BV522</f>
        <v>514</v>
      </c>
      <c r="V156" s="8">
        <f>BV822</f>
        <v>814</v>
      </c>
      <c r="W156" s="22">
        <f>BV709</f>
        <v>701</v>
      </c>
      <c r="X156" s="97">
        <f>BV151</f>
        <v>143</v>
      </c>
      <c r="Y156" s="8">
        <f>BV296</f>
        <v>288</v>
      </c>
      <c r="Z156" s="8">
        <f>BV402</f>
        <v>394</v>
      </c>
      <c r="AA156" s="8">
        <f>BV33</f>
        <v>25</v>
      </c>
      <c r="AB156" s="8">
        <f>BV563</f>
        <v>555</v>
      </c>
      <c r="AC156" s="8">
        <f>BV964</f>
        <v>956</v>
      </c>
      <c r="AD156" s="8">
        <f>BV672</f>
        <v>664</v>
      </c>
      <c r="AE156" s="8">
        <f>BV783</f>
        <v>775</v>
      </c>
      <c r="AF156" s="8">
        <f>BV317</f>
        <v>309</v>
      </c>
      <c r="AG156" s="9">
        <f>BV174</f>
        <v>166</v>
      </c>
      <c r="AH156" s="5">
        <f t="shared" si="38"/>
        <v>16400</v>
      </c>
      <c r="AI156" s="5">
        <f t="shared" si="39"/>
        <v>11201200</v>
      </c>
      <c r="AJ156" s="2">
        <f t="shared" si="37"/>
        <v>8606720000</v>
      </c>
      <c r="AL156" s="167" t="s">
        <v>783</v>
      </c>
      <c r="AM156" s="164" t="s">
        <v>752</v>
      </c>
      <c r="AN156" s="164" t="s">
        <v>847</v>
      </c>
      <c r="AO156" s="164" t="s">
        <v>690</v>
      </c>
      <c r="AP156" s="164" t="s">
        <v>909</v>
      </c>
      <c r="AQ156" s="164" t="s">
        <v>626</v>
      </c>
      <c r="AR156" s="165" t="s">
        <v>970</v>
      </c>
      <c r="AS156" s="164" t="s">
        <v>563</v>
      </c>
      <c r="AT156" s="164" t="s">
        <v>262</v>
      </c>
      <c r="AU156" s="165" t="s">
        <v>230</v>
      </c>
      <c r="AV156" s="164" t="s">
        <v>325</v>
      </c>
      <c r="AW156" s="164" t="s">
        <v>168</v>
      </c>
      <c r="AX156" s="164" t="s">
        <v>388</v>
      </c>
      <c r="AY156" s="164" t="s">
        <v>431</v>
      </c>
      <c r="AZ156" s="164" t="s">
        <v>452</v>
      </c>
      <c r="BA156" s="165" t="s">
        <v>44</v>
      </c>
      <c r="BB156" s="164" t="s">
        <v>744</v>
      </c>
      <c r="BC156" s="164" t="s">
        <v>775</v>
      </c>
      <c r="BD156" s="165" t="s">
        <v>1123</v>
      </c>
      <c r="BE156" s="164" t="s">
        <v>839</v>
      </c>
      <c r="BF156" s="164" t="s">
        <v>618</v>
      </c>
      <c r="BG156" s="164" t="s">
        <v>901</v>
      </c>
      <c r="BH156" s="164" t="s">
        <v>555</v>
      </c>
      <c r="BI156" s="164" t="s">
        <v>962</v>
      </c>
      <c r="BJ156" s="164" t="s">
        <v>254</v>
      </c>
      <c r="BK156" s="164" t="s">
        <v>286</v>
      </c>
      <c r="BL156" s="164" t="s">
        <v>191</v>
      </c>
      <c r="BM156" s="165" t="s">
        <v>349</v>
      </c>
      <c r="BN156" s="164" t="s">
        <v>130</v>
      </c>
      <c r="BO156" s="164" t="s">
        <v>412</v>
      </c>
      <c r="BP156" s="164" t="s">
        <v>68</v>
      </c>
      <c r="BQ156" s="166" t="s">
        <v>475</v>
      </c>
      <c r="BR156" s="45"/>
      <c r="BS156" s="42"/>
      <c r="BT156" s="50" t="s">
        <v>334</v>
      </c>
      <c r="BU156" s="51" t="s">
        <v>1014</v>
      </c>
      <c r="BV156" s="52">
        <f>K3+(147*K5)</f>
        <v>148</v>
      </c>
      <c r="BW156" s="42"/>
    </row>
    <row r="157" spans="1:75" x14ac:dyDescent="0.2">
      <c r="A157" s="1">
        <v>23</v>
      </c>
      <c r="B157" s="7">
        <f>BV274</f>
        <v>266</v>
      </c>
      <c r="C157" s="8">
        <f>BV161</f>
        <v>153</v>
      </c>
      <c r="D157" s="8">
        <f>BV691</f>
        <v>683</v>
      </c>
      <c r="E157" s="8">
        <f>BV836</f>
        <v>828</v>
      </c>
      <c r="F157" s="8">
        <f>BV544</f>
        <v>536</v>
      </c>
      <c r="G157" s="8">
        <f>BV911</f>
        <v>903</v>
      </c>
      <c r="H157" s="8">
        <f>BV445</f>
        <v>437</v>
      </c>
      <c r="I157" s="8">
        <f>BV46</f>
        <v>38</v>
      </c>
      <c r="J157" s="8">
        <f>BV188</f>
        <v>180</v>
      </c>
      <c r="K157" s="8">
        <f>BV299</f>
        <v>291</v>
      </c>
      <c r="L157" s="8">
        <f>BV793</f>
        <v>785</v>
      </c>
      <c r="M157" s="8">
        <f>BV650</f>
        <v>642</v>
      </c>
      <c r="N157" s="8">
        <f>BV950</f>
        <v>942</v>
      </c>
      <c r="O157" s="8">
        <f>BV581</f>
        <v>573</v>
      </c>
      <c r="P157" s="8">
        <f>BV23</f>
        <v>15</v>
      </c>
      <c r="Q157" s="8">
        <f>BV424</f>
        <v>416</v>
      </c>
      <c r="R157" s="8">
        <f>BV632</f>
        <v>624</v>
      </c>
      <c r="S157" s="8">
        <f>BV1031</f>
        <v>1023</v>
      </c>
      <c r="T157" s="8">
        <f>BV469</f>
        <v>461</v>
      </c>
      <c r="U157" s="8">
        <f>BV102</f>
        <v>94</v>
      </c>
      <c r="V157" s="8">
        <f>BV378</f>
        <v>370</v>
      </c>
      <c r="W157" s="97">
        <f>BV233</f>
        <v>225</v>
      </c>
      <c r="X157" s="22">
        <f>BV731</f>
        <v>723</v>
      </c>
      <c r="Y157" s="8">
        <f>BV844</f>
        <v>836</v>
      </c>
      <c r="Z157" s="8">
        <f>BV990</f>
        <v>982</v>
      </c>
      <c r="AA157" s="8">
        <f>BV589</f>
        <v>581</v>
      </c>
      <c r="AB157" s="8">
        <f>BV127</f>
        <v>119</v>
      </c>
      <c r="AC157" s="8">
        <f>BV496</f>
        <v>488</v>
      </c>
      <c r="AD157" s="8">
        <f>BV212</f>
        <v>204</v>
      </c>
      <c r="AE157" s="8">
        <f>BV355</f>
        <v>347</v>
      </c>
      <c r="AF157" s="8">
        <f>BV881</f>
        <v>873</v>
      </c>
      <c r="AG157" s="9">
        <f>BV770</f>
        <v>762</v>
      </c>
      <c r="AH157" s="5">
        <f t="shared" si="38"/>
        <v>16400</v>
      </c>
      <c r="AI157" s="5">
        <f t="shared" si="39"/>
        <v>11201200</v>
      </c>
      <c r="AL157" s="163" t="s">
        <v>786</v>
      </c>
      <c r="AM157" s="164" t="s">
        <v>755</v>
      </c>
      <c r="AN157" s="164" t="s">
        <v>850</v>
      </c>
      <c r="AO157" s="164" t="s">
        <v>693</v>
      </c>
      <c r="AP157" s="164" t="s">
        <v>912</v>
      </c>
      <c r="AQ157" s="165" t="s">
        <v>1116</v>
      </c>
      <c r="AR157" s="164" t="s">
        <v>973</v>
      </c>
      <c r="AS157" s="164" t="s">
        <v>566</v>
      </c>
      <c r="AT157" s="164" t="s">
        <v>275</v>
      </c>
      <c r="AU157" s="164" t="s">
        <v>243</v>
      </c>
      <c r="AV157" s="164" t="s">
        <v>338</v>
      </c>
      <c r="AW157" s="164" t="s">
        <v>180</v>
      </c>
      <c r="AX157" s="165" t="s">
        <v>401</v>
      </c>
      <c r="AY157" s="164" t="s">
        <v>120</v>
      </c>
      <c r="AZ157" s="164" t="s">
        <v>465</v>
      </c>
      <c r="BA157" s="164" t="s">
        <v>57</v>
      </c>
      <c r="BB157" s="164" t="s">
        <v>731</v>
      </c>
      <c r="BC157" s="165" t="s">
        <v>763</v>
      </c>
      <c r="BD157" s="164" t="s">
        <v>669</v>
      </c>
      <c r="BE157" s="164" t="s">
        <v>826</v>
      </c>
      <c r="BF157" s="164" t="s">
        <v>606</v>
      </c>
      <c r="BG157" s="164" t="s">
        <v>888</v>
      </c>
      <c r="BH157" s="164" t="s">
        <v>542</v>
      </c>
      <c r="BI157" s="165" t="s">
        <v>951</v>
      </c>
      <c r="BJ157" s="165" t="s">
        <v>251</v>
      </c>
      <c r="BK157" s="164" t="s">
        <v>283</v>
      </c>
      <c r="BL157" s="164" t="s">
        <v>188</v>
      </c>
      <c r="BM157" s="164" t="s">
        <v>346</v>
      </c>
      <c r="BN157" s="164" t="s">
        <v>127</v>
      </c>
      <c r="BO157" s="164" t="s">
        <v>409</v>
      </c>
      <c r="BP157" s="165" t="s">
        <v>1131</v>
      </c>
      <c r="BQ157" s="166" t="s">
        <v>473</v>
      </c>
      <c r="BR157" s="45"/>
      <c r="BS157" s="42"/>
      <c r="BT157" s="50" t="s">
        <v>649</v>
      </c>
      <c r="BU157" s="51" t="s">
        <v>1014</v>
      </c>
      <c r="BV157" s="52">
        <f>K3+(148*K5)</f>
        <v>149</v>
      </c>
      <c r="BW157" s="42"/>
    </row>
    <row r="158" spans="1:75" x14ac:dyDescent="0.2">
      <c r="A158" s="1">
        <v>24</v>
      </c>
      <c r="B158" s="7">
        <f>BV181</f>
        <v>173</v>
      </c>
      <c r="C158" s="8">
        <f>BV326</f>
        <v>318</v>
      </c>
      <c r="D158" s="8">
        <f>BV792</f>
        <v>784</v>
      </c>
      <c r="E158" s="8">
        <f>BV679</f>
        <v>671</v>
      </c>
      <c r="F158" s="8">
        <f>BV955</f>
        <v>947</v>
      </c>
      <c r="G158" s="8">
        <f>BV556</f>
        <v>548</v>
      </c>
      <c r="H158" s="8">
        <f>BV26</f>
        <v>18</v>
      </c>
      <c r="I158" s="8">
        <f>BV393</f>
        <v>385</v>
      </c>
      <c r="J158" s="8">
        <f>BV287</f>
        <v>279</v>
      </c>
      <c r="K158" s="8">
        <f>BV144</f>
        <v>136</v>
      </c>
      <c r="L158" s="8">
        <f>BV702</f>
        <v>694</v>
      </c>
      <c r="M158" s="8">
        <f>BV813</f>
        <v>805</v>
      </c>
      <c r="N158" s="8">
        <f>BV529</f>
        <v>521</v>
      </c>
      <c r="O158" s="8">
        <f>BV930</f>
        <v>922</v>
      </c>
      <c r="P158" s="8">
        <f>BV436</f>
        <v>428</v>
      </c>
      <c r="Q158" s="8">
        <f>BV67</f>
        <v>59</v>
      </c>
      <c r="R158" s="8">
        <f>BV979</f>
        <v>971</v>
      </c>
      <c r="S158" s="8">
        <f>BV612</f>
        <v>604</v>
      </c>
      <c r="T158" s="8">
        <f>BV114</f>
        <v>106</v>
      </c>
      <c r="U158" s="8">
        <f>BV513</f>
        <v>505</v>
      </c>
      <c r="V158" s="97">
        <f>BV221</f>
        <v>213</v>
      </c>
      <c r="W158" s="8">
        <f>BV334</f>
        <v>326</v>
      </c>
      <c r="X158" s="8">
        <f>BV896</f>
        <v>888</v>
      </c>
      <c r="Y158" s="22">
        <f>BV751</f>
        <v>743</v>
      </c>
      <c r="Z158" s="8">
        <f>BV633</f>
        <v>625</v>
      </c>
      <c r="AA158" s="8">
        <f>BV1002</f>
        <v>994</v>
      </c>
      <c r="AB158" s="8">
        <f>BV476</f>
        <v>468</v>
      </c>
      <c r="AC158" s="8">
        <f>BV75</f>
        <v>67</v>
      </c>
      <c r="AD158" s="8">
        <f>BV375</f>
        <v>367</v>
      </c>
      <c r="AE158" s="8">
        <f>BV264</f>
        <v>256</v>
      </c>
      <c r="AF158" s="8">
        <f>BV726</f>
        <v>718</v>
      </c>
      <c r="AG158" s="9">
        <f>BV869</f>
        <v>861</v>
      </c>
      <c r="AH158" s="5">
        <f t="shared" si="38"/>
        <v>16400</v>
      </c>
      <c r="AI158" s="5">
        <f t="shared" si="39"/>
        <v>11201200</v>
      </c>
      <c r="AL158" s="163" t="s">
        <v>785</v>
      </c>
      <c r="AM158" s="164" t="s">
        <v>754</v>
      </c>
      <c r="AN158" s="164" t="s">
        <v>849</v>
      </c>
      <c r="AO158" s="164" t="s">
        <v>692</v>
      </c>
      <c r="AP158" s="165" t="s">
        <v>911</v>
      </c>
      <c r="AQ158" s="164" t="s">
        <v>628</v>
      </c>
      <c r="AR158" s="164" t="s">
        <v>972</v>
      </c>
      <c r="AS158" s="164" t="s">
        <v>565</v>
      </c>
      <c r="AT158" s="164" t="s">
        <v>260</v>
      </c>
      <c r="AU158" s="164" t="s">
        <v>228</v>
      </c>
      <c r="AV158" s="164" t="s">
        <v>323</v>
      </c>
      <c r="AW158" s="164" t="s">
        <v>166</v>
      </c>
      <c r="AX158" s="164" t="s">
        <v>386</v>
      </c>
      <c r="AY158" s="165" t="s">
        <v>1142</v>
      </c>
      <c r="AZ158" s="164" t="s">
        <v>450</v>
      </c>
      <c r="BA158" s="164" t="s">
        <v>42</v>
      </c>
      <c r="BB158" s="165" t="s">
        <v>746</v>
      </c>
      <c r="BC158" s="164" t="s">
        <v>777</v>
      </c>
      <c r="BD158" s="164" t="s">
        <v>684</v>
      </c>
      <c r="BE158" s="164" t="s">
        <v>841</v>
      </c>
      <c r="BF158" s="164" t="s">
        <v>620</v>
      </c>
      <c r="BG158" s="164" t="s">
        <v>903</v>
      </c>
      <c r="BH158" s="165" t="s">
        <v>557</v>
      </c>
      <c r="BI158" s="164" t="s">
        <v>964</v>
      </c>
      <c r="BJ158" s="164" t="s">
        <v>252</v>
      </c>
      <c r="BK158" s="165" t="s">
        <v>284</v>
      </c>
      <c r="BL158" s="164" t="s">
        <v>189</v>
      </c>
      <c r="BM158" s="164" t="s">
        <v>347</v>
      </c>
      <c r="BN158" s="164" t="s">
        <v>128</v>
      </c>
      <c r="BO158" s="164" t="s">
        <v>410</v>
      </c>
      <c r="BP158" s="164" t="s">
        <v>66</v>
      </c>
      <c r="BQ158" s="168" t="s">
        <v>474</v>
      </c>
      <c r="BR158" s="45"/>
      <c r="BS158" s="42"/>
      <c r="BT158" s="50" t="s">
        <v>583</v>
      </c>
      <c r="BU158" s="51" t="s">
        <v>1014</v>
      </c>
      <c r="BV158" s="52">
        <f>K3+(149*K5)</f>
        <v>150</v>
      </c>
      <c r="BW158" s="42"/>
    </row>
    <row r="159" spans="1:75" x14ac:dyDescent="0.2">
      <c r="A159" s="1">
        <v>25</v>
      </c>
      <c r="B159" s="7">
        <f>BV463</f>
        <v>455</v>
      </c>
      <c r="C159" s="8">
        <f>BV96</f>
        <v>88</v>
      </c>
      <c r="D159" s="8">
        <f>BV622</f>
        <v>614</v>
      </c>
      <c r="E159" s="8">
        <f>BV1021</f>
        <v>1013</v>
      </c>
      <c r="F159" s="8">
        <f>BV737</f>
        <v>729</v>
      </c>
      <c r="G159" s="8">
        <f>BV850</f>
        <v>842</v>
      </c>
      <c r="H159" s="8">
        <f>BV388</f>
        <v>380</v>
      </c>
      <c r="I159" s="8">
        <f>BV243</f>
        <v>235</v>
      </c>
      <c r="J159" s="8">
        <f>BV133</f>
        <v>125</v>
      </c>
      <c r="K159" s="8">
        <f>BV502</f>
        <v>494</v>
      </c>
      <c r="L159" s="8">
        <f>BV1000</f>
        <v>992</v>
      </c>
      <c r="M159" s="8">
        <f>BV599</f>
        <v>591</v>
      </c>
      <c r="N159" s="8">
        <f>BV875</f>
        <v>867</v>
      </c>
      <c r="O159" s="8">
        <f>BV764</f>
        <v>756</v>
      </c>
      <c r="P159" s="8">
        <f>BV202</f>
        <v>194</v>
      </c>
      <c r="Q159" s="8">
        <f>BV345</f>
        <v>337</v>
      </c>
      <c r="R159" s="8">
        <f>BV681</f>
        <v>673</v>
      </c>
      <c r="S159" s="8">
        <f>BV826</f>
        <v>818</v>
      </c>
      <c r="T159" s="8">
        <f>BV268</f>
        <v>260</v>
      </c>
      <c r="U159" s="8">
        <f>BV155</f>
        <v>147</v>
      </c>
      <c r="V159" s="8">
        <f>BV455</f>
        <v>447</v>
      </c>
      <c r="W159" s="8">
        <f>BV56</f>
        <v>48</v>
      </c>
      <c r="X159" s="8">
        <f>BV550</f>
        <v>542</v>
      </c>
      <c r="Y159" s="8">
        <f>BV917</f>
        <v>909</v>
      </c>
      <c r="Z159" s="22">
        <f>BV803</f>
        <v>795</v>
      </c>
      <c r="AA159" s="8">
        <f>BV660</f>
        <v>652</v>
      </c>
      <c r="AB159" s="8">
        <f>BV194</f>
        <v>186</v>
      </c>
      <c r="AC159" s="97">
        <f>BV305</f>
        <v>297</v>
      </c>
      <c r="AD159" s="8">
        <f>BV13</f>
        <v>5</v>
      </c>
      <c r="AE159" s="8">
        <f>BV414</f>
        <v>406</v>
      </c>
      <c r="AF159" s="8">
        <f>BV944</f>
        <v>936</v>
      </c>
      <c r="AG159" s="9">
        <f>BV575</f>
        <v>567</v>
      </c>
      <c r="AH159" s="5">
        <f t="shared" si="38"/>
        <v>16400</v>
      </c>
      <c r="AI159" s="5">
        <f t="shared" si="39"/>
        <v>11201200</v>
      </c>
      <c r="AJ159" s="2">
        <f t="shared" si="37"/>
        <v>8606720000</v>
      </c>
      <c r="AL159" s="163" t="s">
        <v>472</v>
      </c>
      <c r="AM159" s="164" t="s">
        <v>64</v>
      </c>
      <c r="AN159" s="164" t="s">
        <v>408</v>
      </c>
      <c r="AO159" s="165" t="s">
        <v>126</v>
      </c>
      <c r="AP159" s="164" t="s">
        <v>345</v>
      </c>
      <c r="AQ159" s="165" t="s">
        <v>187</v>
      </c>
      <c r="AR159" s="164" t="s">
        <v>282</v>
      </c>
      <c r="AS159" s="164" t="s">
        <v>250</v>
      </c>
      <c r="AT159" s="164" t="s">
        <v>952</v>
      </c>
      <c r="AU159" s="164" t="s">
        <v>543</v>
      </c>
      <c r="AV159" s="165" t="s">
        <v>889</v>
      </c>
      <c r="AW159" s="164" t="s">
        <v>607</v>
      </c>
      <c r="AX159" s="165" t="s">
        <v>827</v>
      </c>
      <c r="AY159" s="164" t="s">
        <v>670</v>
      </c>
      <c r="AZ159" s="164" t="s">
        <v>764</v>
      </c>
      <c r="BA159" s="164" t="s">
        <v>732</v>
      </c>
      <c r="BB159" s="164" t="s">
        <v>56</v>
      </c>
      <c r="BC159" s="164" t="s">
        <v>464</v>
      </c>
      <c r="BD159" s="164" t="s">
        <v>119</v>
      </c>
      <c r="BE159" s="164" t="s">
        <v>400</v>
      </c>
      <c r="BF159" s="164" t="s">
        <v>179</v>
      </c>
      <c r="BG159" s="164" t="s">
        <v>337</v>
      </c>
      <c r="BH159" s="164" t="s">
        <v>242</v>
      </c>
      <c r="BI159" s="165" t="s">
        <v>1121</v>
      </c>
      <c r="BJ159" s="164" t="s">
        <v>567</v>
      </c>
      <c r="BK159" s="164" t="s">
        <v>974</v>
      </c>
      <c r="BL159" s="164" t="s">
        <v>630</v>
      </c>
      <c r="BM159" s="164" t="s">
        <v>913</v>
      </c>
      <c r="BN159" s="164" t="s">
        <v>694</v>
      </c>
      <c r="BO159" s="164" t="s">
        <v>851</v>
      </c>
      <c r="BP159" s="165" t="s">
        <v>756</v>
      </c>
      <c r="BQ159" s="166" t="s">
        <v>787</v>
      </c>
      <c r="BR159" s="45"/>
      <c r="BS159" s="42"/>
      <c r="BT159" s="50" t="s">
        <v>999</v>
      </c>
      <c r="BU159" s="51" t="s">
        <v>1014</v>
      </c>
      <c r="BV159" s="52">
        <f>K3+(150*K5)</f>
        <v>151</v>
      </c>
      <c r="BW159" s="42"/>
    </row>
    <row r="160" spans="1:75" x14ac:dyDescent="0.2">
      <c r="A160" s="1">
        <v>26</v>
      </c>
      <c r="B160" s="7">
        <f>BV108</f>
        <v>100</v>
      </c>
      <c r="C160" s="8">
        <f>BV507</f>
        <v>499</v>
      </c>
      <c r="D160" s="8">
        <f>BV969</f>
        <v>961</v>
      </c>
      <c r="E160" s="8">
        <f>BV602</f>
        <v>594</v>
      </c>
      <c r="F160" s="8">
        <f>BV902</f>
        <v>894</v>
      </c>
      <c r="G160" s="8">
        <f>BV757</f>
        <v>749</v>
      </c>
      <c r="H160" s="8">
        <f>BV231</f>
        <v>223</v>
      </c>
      <c r="I160" s="8">
        <f>BV344</f>
        <v>336</v>
      </c>
      <c r="J160" s="8">
        <f>BV482</f>
        <v>474</v>
      </c>
      <c r="K160" s="8">
        <f>BV81</f>
        <v>73</v>
      </c>
      <c r="L160" s="8">
        <f>BV643</f>
        <v>635</v>
      </c>
      <c r="M160" s="8">
        <f>BV1012</f>
        <v>1004</v>
      </c>
      <c r="N160" s="8">
        <f>BV720</f>
        <v>712</v>
      </c>
      <c r="O160" s="8">
        <f>BV863</f>
        <v>855</v>
      </c>
      <c r="P160" s="8">
        <f>BV365</f>
        <v>357</v>
      </c>
      <c r="Q160" s="8">
        <f>BV254</f>
        <v>246</v>
      </c>
      <c r="R160" s="8">
        <f>BV782</f>
        <v>774</v>
      </c>
      <c r="S160" s="8">
        <f>BV669</f>
        <v>661</v>
      </c>
      <c r="T160" s="8">
        <f>BV175</f>
        <v>167</v>
      </c>
      <c r="U160" s="8">
        <f>BV320</f>
        <v>312</v>
      </c>
      <c r="V160" s="8">
        <f>BV36</f>
        <v>28</v>
      </c>
      <c r="W160" s="8">
        <f>BV403</f>
        <v>395</v>
      </c>
      <c r="X160" s="8">
        <f>BV961</f>
        <v>953</v>
      </c>
      <c r="Y160" s="8">
        <f>BV562</f>
        <v>554</v>
      </c>
      <c r="Z160" s="8">
        <f>BV712</f>
        <v>704</v>
      </c>
      <c r="AA160" s="22">
        <f>BV823</f>
        <v>815</v>
      </c>
      <c r="AB160" s="97">
        <f>BV293</f>
        <v>285</v>
      </c>
      <c r="AC160" s="8">
        <f>BV150</f>
        <v>142</v>
      </c>
      <c r="AD160" s="8">
        <f>BV426</f>
        <v>418</v>
      </c>
      <c r="AE160" s="8">
        <f>BV57</f>
        <v>49</v>
      </c>
      <c r="AF160" s="8">
        <f>BV523</f>
        <v>515</v>
      </c>
      <c r="AG160" s="9">
        <f>BV924</f>
        <v>916</v>
      </c>
      <c r="AH160" s="5">
        <f t="shared" si="38"/>
        <v>16400</v>
      </c>
      <c r="AI160" s="5">
        <f t="shared" si="39"/>
        <v>11201200</v>
      </c>
      <c r="AJ160" s="2">
        <f t="shared" si="37"/>
        <v>8606720000</v>
      </c>
      <c r="AL160" s="163" t="s">
        <v>7</v>
      </c>
      <c r="AM160" s="164" t="s">
        <v>67</v>
      </c>
      <c r="AN160" s="165" t="s">
        <v>96</v>
      </c>
      <c r="AO160" s="164" t="s">
        <v>129</v>
      </c>
      <c r="AP160" s="165" t="s">
        <v>348</v>
      </c>
      <c r="AQ160" s="164" t="s">
        <v>190</v>
      </c>
      <c r="AR160" s="164" t="s">
        <v>285</v>
      </c>
      <c r="AS160" s="164" t="s">
        <v>253</v>
      </c>
      <c r="AT160" s="164" t="s">
        <v>963</v>
      </c>
      <c r="AU160" s="164" t="s">
        <v>556</v>
      </c>
      <c r="AV160" s="164" t="s">
        <v>902</v>
      </c>
      <c r="AW160" s="165" t="s">
        <v>619</v>
      </c>
      <c r="AX160" s="164" t="s">
        <v>840</v>
      </c>
      <c r="AY160" s="165" t="s">
        <v>683</v>
      </c>
      <c r="AZ160" s="164" t="s">
        <v>776</v>
      </c>
      <c r="BA160" s="164" t="s">
        <v>745</v>
      </c>
      <c r="BB160" s="164" t="s">
        <v>43</v>
      </c>
      <c r="BC160" s="164" t="s">
        <v>451</v>
      </c>
      <c r="BD160" s="164" t="s">
        <v>107</v>
      </c>
      <c r="BE160" s="164" t="s">
        <v>387</v>
      </c>
      <c r="BF160" s="164" t="s">
        <v>167</v>
      </c>
      <c r="BG160" s="164" t="s">
        <v>324</v>
      </c>
      <c r="BH160" s="165" t="s">
        <v>229</v>
      </c>
      <c r="BI160" s="164" t="s">
        <v>261</v>
      </c>
      <c r="BJ160" s="164" t="s">
        <v>564</v>
      </c>
      <c r="BK160" s="164" t="s">
        <v>971</v>
      </c>
      <c r="BL160" s="164" t="s">
        <v>627</v>
      </c>
      <c r="BM160" s="164" t="s">
        <v>910</v>
      </c>
      <c r="BN160" s="164" t="s">
        <v>691</v>
      </c>
      <c r="BO160" s="164" t="s">
        <v>848</v>
      </c>
      <c r="BP160" s="164" t="s">
        <v>753</v>
      </c>
      <c r="BQ160" s="168" t="s">
        <v>1126</v>
      </c>
      <c r="BR160" s="45"/>
      <c r="BS160" s="42"/>
      <c r="BT160" s="50" t="s">
        <v>817</v>
      </c>
      <c r="BU160" s="51" t="s">
        <v>1014</v>
      </c>
      <c r="BV160" s="52">
        <f>K3+(151*K5)</f>
        <v>152</v>
      </c>
      <c r="BW160" s="42"/>
    </row>
    <row r="161" spans="1:75" x14ac:dyDescent="0.2">
      <c r="A161" s="1">
        <v>27</v>
      </c>
      <c r="B161" s="7">
        <f>BV584</f>
        <v>576</v>
      </c>
      <c r="C161" s="8">
        <f>BV951</f>
        <v>943</v>
      </c>
      <c r="D161" s="8">
        <f>BV421</f>
        <v>413</v>
      </c>
      <c r="E161" s="8">
        <f>BV22</f>
        <v>14</v>
      </c>
      <c r="F161" s="8">
        <f>BV298</f>
        <v>290</v>
      </c>
      <c r="G161" s="8">
        <f>BV185</f>
        <v>177</v>
      </c>
      <c r="H161" s="8">
        <f>BV651</f>
        <v>643</v>
      </c>
      <c r="I161" s="8">
        <f>BV796</f>
        <v>788</v>
      </c>
      <c r="J161" s="8">
        <f>BV910</f>
        <v>902</v>
      </c>
      <c r="K161" s="8">
        <f>BV541</f>
        <v>533</v>
      </c>
      <c r="L161" s="8">
        <f>BV47</f>
        <v>39</v>
      </c>
      <c r="M161" s="8">
        <f>BV448</f>
        <v>440</v>
      </c>
      <c r="N161" s="8">
        <f>BV164</f>
        <v>156</v>
      </c>
      <c r="O161" s="8">
        <f>BV275</f>
        <v>267</v>
      </c>
      <c r="P161" s="8">
        <f>BV833</f>
        <v>825</v>
      </c>
      <c r="Q161" s="8">
        <f>BV690</f>
        <v>682</v>
      </c>
      <c r="R161" s="8">
        <f>BV354</f>
        <v>346</v>
      </c>
      <c r="S161" s="8">
        <f>BV209</f>
        <v>201</v>
      </c>
      <c r="T161" s="8">
        <f>BV771</f>
        <v>763</v>
      </c>
      <c r="U161" s="8">
        <f>BV884</f>
        <v>876</v>
      </c>
      <c r="V161" s="8">
        <f>BV592</f>
        <v>584</v>
      </c>
      <c r="W161" s="8">
        <f>BV991</f>
        <v>983</v>
      </c>
      <c r="X161" s="8">
        <f>BV493</f>
        <v>485</v>
      </c>
      <c r="Y161" s="8">
        <f>BV126</f>
        <v>118</v>
      </c>
      <c r="Z161" s="8">
        <f>BV236</f>
        <v>228</v>
      </c>
      <c r="AA161" s="97">
        <f>BV379</f>
        <v>371</v>
      </c>
      <c r="AB161" s="22">
        <f>BV841</f>
        <v>833</v>
      </c>
      <c r="AC161" s="8">
        <f>BV730</f>
        <v>722</v>
      </c>
      <c r="AD161" s="8">
        <f>BV1030</f>
        <v>1022</v>
      </c>
      <c r="AE161" s="8">
        <f>BV629</f>
        <v>621</v>
      </c>
      <c r="AF161" s="8">
        <f>BV103</f>
        <v>95</v>
      </c>
      <c r="AG161" s="9">
        <f>BV472</f>
        <v>464</v>
      </c>
      <c r="AH161" s="5">
        <f t="shared" si="38"/>
        <v>16400</v>
      </c>
      <c r="AI161" s="5">
        <f t="shared" si="39"/>
        <v>11201200</v>
      </c>
      <c r="AL161" s="163" t="s">
        <v>470</v>
      </c>
      <c r="AM161" s="165" t="s">
        <v>62</v>
      </c>
      <c r="AN161" s="164" t="s">
        <v>406</v>
      </c>
      <c r="AO161" s="164" t="s">
        <v>124</v>
      </c>
      <c r="AP161" s="164" t="s">
        <v>343</v>
      </c>
      <c r="AQ161" s="164" t="s">
        <v>185</v>
      </c>
      <c r="AR161" s="164" t="s">
        <v>280</v>
      </c>
      <c r="AS161" s="164" t="s">
        <v>248</v>
      </c>
      <c r="AT161" s="165" t="s">
        <v>1110</v>
      </c>
      <c r="AU161" s="164" t="s">
        <v>545</v>
      </c>
      <c r="AV161" s="164" t="s">
        <v>891</v>
      </c>
      <c r="AW161" s="164" t="s">
        <v>609</v>
      </c>
      <c r="AX161" s="164" t="s">
        <v>829</v>
      </c>
      <c r="AY161" s="164" t="s">
        <v>672</v>
      </c>
      <c r="AZ161" s="164" t="s">
        <v>766</v>
      </c>
      <c r="BA161" s="164" t="s">
        <v>734</v>
      </c>
      <c r="BB161" s="164" t="s">
        <v>54</v>
      </c>
      <c r="BC161" s="164" t="s">
        <v>462</v>
      </c>
      <c r="BD161" s="164" t="s">
        <v>117</v>
      </c>
      <c r="BE161" s="165" t="s">
        <v>398</v>
      </c>
      <c r="BF161" s="164" t="s">
        <v>177</v>
      </c>
      <c r="BG161" s="165" t="s">
        <v>335</v>
      </c>
      <c r="BH161" s="164" t="s">
        <v>240</v>
      </c>
      <c r="BI161" s="164" t="s">
        <v>272</v>
      </c>
      <c r="BJ161" s="164" t="s">
        <v>569</v>
      </c>
      <c r="BK161" s="164" t="s">
        <v>976</v>
      </c>
      <c r="BL161" s="165" t="s">
        <v>632</v>
      </c>
      <c r="BM161" s="164" t="s">
        <v>915</v>
      </c>
      <c r="BN161" s="165" t="s">
        <v>696</v>
      </c>
      <c r="BO161" s="164" t="s">
        <v>853</v>
      </c>
      <c r="BP161" s="164" t="s">
        <v>758</v>
      </c>
      <c r="BQ161" s="166" t="s">
        <v>789</v>
      </c>
      <c r="BR161" s="45"/>
      <c r="BS161" s="42"/>
      <c r="BT161" s="50" t="s">
        <v>755</v>
      </c>
      <c r="BU161" s="51" t="s">
        <v>1014</v>
      </c>
      <c r="BV161" s="52">
        <f>K3+(152*K5)</f>
        <v>153</v>
      </c>
      <c r="BW161" s="42"/>
    </row>
    <row r="162" spans="1:75" x14ac:dyDescent="0.2">
      <c r="A162" s="1">
        <v>28</v>
      </c>
      <c r="B162" s="7">
        <f>BV931</f>
        <v>923</v>
      </c>
      <c r="C162" s="8">
        <f>BV532</f>
        <v>524</v>
      </c>
      <c r="D162" s="8">
        <f>BV66</f>
        <v>58</v>
      </c>
      <c r="E162" s="8">
        <f>BV433</f>
        <v>425</v>
      </c>
      <c r="F162" s="8">
        <f>BV141</f>
        <v>133</v>
      </c>
      <c r="G162" s="8">
        <f>BV286</f>
        <v>278</v>
      </c>
      <c r="H162" s="8">
        <f>BV816</f>
        <v>808</v>
      </c>
      <c r="I162" s="8">
        <f>BV703</f>
        <v>695</v>
      </c>
      <c r="J162" s="8">
        <f>BV553</f>
        <v>545</v>
      </c>
      <c r="K162" s="8">
        <f>BV954</f>
        <v>946</v>
      </c>
      <c r="L162" s="8">
        <f>BV396</f>
        <v>388</v>
      </c>
      <c r="M162" s="8">
        <f>BV27</f>
        <v>19</v>
      </c>
      <c r="N162" s="8">
        <f>BV327</f>
        <v>319</v>
      </c>
      <c r="O162" s="8">
        <f>BV184</f>
        <v>176</v>
      </c>
      <c r="P162" s="8">
        <f>BV678</f>
        <v>670</v>
      </c>
      <c r="Q162" s="8">
        <f>BV789</f>
        <v>781</v>
      </c>
      <c r="R162" s="8">
        <f>BV261</f>
        <v>253</v>
      </c>
      <c r="S162" s="8">
        <f>BV374</f>
        <v>366</v>
      </c>
      <c r="T162" s="8">
        <f>BV872</f>
        <v>864</v>
      </c>
      <c r="U162" s="8">
        <f>BV727</f>
        <v>719</v>
      </c>
      <c r="V162" s="8">
        <f>BV1003</f>
        <v>995</v>
      </c>
      <c r="W162" s="8">
        <f>BV636</f>
        <v>628</v>
      </c>
      <c r="X162" s="8">
        <f>BV74</f>
        <v>66</v>
      </c>
      <c r="Y162" s="8">
        <f>BV473</f>
        <v>465</v>
      </c>
      <c r="Z162" s="97">
        <f>BV335</f>
        <v>327</v>
      </c>
      <c r="AA162" s="8">
        <f>BV224</f>
        <v>216</v>
      </c>
      <c r="AB162" s="8">
        <f>BV750</f>
        <v>742</v>
      </c>
      <c r="AC162" s="22">
        <f>BV893</f>
        <v>885</v>
      </c>
      <c r="AD162" s="8">
        <f>BV609</f>
        <v>601</v>
      </c>
      <c r="AE162" s="8">
        <f>BV978</f>
        <v>970</v>
      </c>
      <c r="AF162" s="8">
        <f>BV516</f>
        <v>508</v>
      </c>
      <c r="AG162" s="9">
        <f>BV115</f>
        <v>107</v>
      </c>
      <c r="AH162" s="5">
        <f t="shared" si="38"/>
        <v>16400</v>
      </c>
      <c r="AI162" s="5">
        <f t="shared" si="39"/>
        <v>11201200</v>
      </c>
      <c r="AL162" s="167" t="s">
        <v>1119</v>
      </c>
      <c r="AM162" s="164" t="s">
        <v>69</v>
      </c>
      <c r="AN162" s="164" t="s">
        <v>413</v>
      </c>
      <c r="AO162" s="164" t="s">
        <v>131</v>
      </c>
      <c r="AP162" s="164" t="s">
        <v>350</v>
      </c>
      <c r="AQ162" s="164" t="s">
        <v>192</v>
      </c>
      <c r="AR162" s="164" t="s">
        <v>287</v>
      </c>
      <c r="AS162" s="164" t="s">
        <v>255</v>
      </c>
      <c r="AT162" s="164" t="s">
        <v>961</v>
      </c>
      <c r="AU162" s="165" t="s">
        <v>554</v>
      </c>
      <c r="AV162" s="164" t="s">
        <v>900</v>
      </c>
      <c r="AW162" s="164" t="s">
        <v>617</v>
      </c>
      <c r="AX162" s="164" t="s">
        <v>838</v>
      </c>
      <c r="AY162" s="164" t="s">
        <v>681</v>
      </c>
      <c r="AZ162" s="164" t="s">
        <v>774</v>
      </c>
      <c r="BA162" s="164" t="s">
        <v>743</v>
      </c>
      <c r="BB162" s="164" t="s">
        <v>45</v>
      </c>
      <c r="BC162" s="164" t="s">
        <v>453</v>
      </c>
      <c r="BD162" s="165" t="s">
        <v>108</v>
      </c>
      <c r="BE162" s="164" t="s">
        <v>389</v>
      </c>
      <c r="BF162" s="165" t="s">
        <v>169</v>
      </c>
      <c r="BG162" s="164" t="s">
        <v>326</v>
      </c>
      <c r="BH162" s="164" t="s">
        <v>231</v>
      </c>
      <c r="BI162" s="164" t="s">
        <v>263</v>
      </c>
      <c r="BJ162" s="164" t="s">
        <v>562</v>
      </c>
      <c r="BK162" s="164" t="s">
        <v>969</v>
      </c>
      <c r="BL162" s="164" t="s">
        <v>625</v>
      </c>
      <c r="BM162" s="165" t="s">
        <v>908</v>
      </c>
      <c r="BN162" s="164" t="s">
        <v>689</v>
      </c>
      <c r="BO162" s="165" t="s">
        <v>846</v>
      </c>
      <c r="BP162" s="164" t="s">
        <v>310</v>
      </c>
      <c r="BQ162" s="166" t="s">
        <v>782</v>
      </c>
      <c r="BR162" s="45"/>
      <c r="BS162" s="42"/>
      <c r="BT162" s="50" t="s">
        <v>571</v>
      </c>
      <c r="BU162" s="51" t="s">
        <v>1014</v>
      </c>
      <c r="BV162" s="52">
        <f>K3+(153*K5)</f>
        <v>154</v>
      </c>
      <c r="BW162" s="42"/>
    </row>
    <row r="163" spans="1:75" x14ac:dyDescent="0.2">
      <c r="A163" s="1">
        <v>29</v>
      </c>
      <c r="B163" s="7">
        <f>BV590</f>
        <v>582</v>
      </c>
      <c r="C163" s="8">
        <f>BV989</f>
        <v>981</v>
      </c>
      <c r="D163" s="8">
        <f>BV495</f>
        <v>487</v>
      </c>
      <c r="E163" s="8">
        <f>BV128</f>
        <v>120</v>
      </c>
      <c r="F163" s="8">
        <f>BV356</f>
        <v>348</v>
      </c>
      <c r="G163" s="8">
        <f>BV211</f>
        <v>203</v>
      </c>
      <c r="H163" s="8">
        <f>BV769</f>
        <v>761</v>
      </c>
      <c r="I163" s="8">
        <f>BV882</f>
        <v>874</v>
      </c>
      <c r="J163" s="8">
        <f>BV1032</f>
        <v>1024</v>
      </c>
      <c r="K163" s="8">
        <f>BV631</f>
        <v>623</v>
      </c>
      <c r="L163" s="8">
        <f>BV101</f>
        <v>93</v>
      </c>
      <c r="M163" s="8">
        <f>BV470</f>
        <v>462</v>
      </c>
      <c r="N163" s="8">
        <f>BV234</f>
        <v>226</v>
      </c>
      <c r="O163" s="8">
        <f>BV377</f>
        <v>369</v>
      </c>
      <c r="P163" s="8">
        <f>BV843</f>
        <v>835</v>
      </c>
      <c r="Q163" s="8">
        <f>BV732</f>
        <v>724</v>
      </c>
      <c r="R163" s="8">
        <f>BV300</f>
        <v>292</v>
      </c>
      <c r="S163" s="8">
        <f>BV187</f>
        <v>179</v>
      </c>
      <c r="T163" s="8">
        <f>BV649</f>
        <v>641</v>
      </c>
      <c r="U163" s="8">
        <f>BV794</f>
        <v>786</v>
      </c>
      <c r="V163" s="8">
        <f>BV582</f>
        <v>574</v>
      </c>
      <c r="W163" s="8">
        <f>BV949</f>
        <v>941</v>
      </c>
      <c r="X163" s="8">
        <f>BV423</f>
        <v>415</v>
      </c>
      <c r="Y163" s="8">
        <f>BV24</f>
        <v>16</v>
      </c>
      <c r="Z163" s="8">
        <f>BV162</f>
        <v>154</v>
      </c>
      <c r="AA163" s="8">
        <f>BV273</f>
        <v>265</v>
      </c>
      <c r="AB163" s="8">
        <f>BV835</f>
        <v>827</v>
      </c>
      <c r="AC163" s="8">
        <f>BV692</f>
        <v>684</v>
      </c>
      <c r="AD163" s="22">
        <f>BV912</f>
        <v>904</v>
      </c>
      <c r="AE163" s="8">
        <f>BV543</f>
        <v>535</v>
      </c>
      <c r="AF163" s="8">
        <f>BV45</f>
        <v>37</v>
      </c>
      <c r="AG163" s="99">
        <f>BV446</f>
        <v>438</v>
      </c>
      <c r="AH163" s="5">
        <f t="shared" si="38"/>
        <v>16400</v>
      </c>
      <c r="AI163" s="5">
        <f t="shared" si="39"/>
        <v>11201200</v>
      </c>
      <c r="AL163" s="163" t="s">
        <v>468</v>
      </c>
      <c r="AM163" s="165" t="s">
        <v>60</v>
      </c>
      <c r="AN163" s="164" t="s">
        <v>404</v>
      </c>
      <c r="AO163" s="164" t="s">
        <v>122</v>
      </c>
      <c r="AP163" s="164" t="s">
        <v>341</v>
      </c>
      <c r="AQ163" s="164" t="s">
        <v>183</v>
      </c>
      <c r="AR163" s="164" t="s">
        <v>278</v>
      </c>
      <c r="AS163" s="165" t="s">
        <v>246</v>
      </c>
      <c r="AT163" s="165" t="s">
        <v>921</v>
      </c>
      <c r="AU163" s="164" t="s">
        <v>547</v>
      </c>
      <c r="AV163" s="164" t="s">
        <v>893</v>
      </c>
      <c r="AW163" s="164" t="s">
        <v>611</v>
      </c>
      <c r="AX163" s="164" t="s">
        <v>831</v>
      </c>
      <c r="AY163" s="164" t="s">
        <v>674</v>
      </c>
      <c r="AZ163" s="165" t="s">
        <v>1015</v>
      </c>
      <c r="BA163" s="164" t="s">
        <v>736</v>
      </c>
      <c r="BB163" s="164" t="s">
        <v>656</v>
      </c>
      <c r="BC163" s="164" t="s">
        <v>460</v>
      </c>
      <c r="BD163" s="164" t="s">
        <v>115</v>
      </c>
      <c r="BE163" s="164" t="s">
        <v>396</v>
      </c>
      <c r="BF163" s="164" t="s">
        <v>175</v>
      </c>
      <c r="BG163" s="165" t="s">
        <v>333</v>
      </c>
      <c r="BH163" s="164" t="s">
        <v>238</v>
      </c>
      <c r="BI163" s="164" t="s">
        <v>270</v>
      </c>
      <c r="BJ163" s="164" t="s">
        <v>571</v>
      </c>
      <c r="BK163" s="164" t="s">
        <v>978</v>
      </c>
      <c r="BL163" s="164" t="s">
        <v>634</v>
      </c>
      <c r="BM163" s="164" t="s">
        <v>917</v>
      </c>
      <c r="BN163" s="165" t="s">
        <v>1113</v>
      </c>
      <c r="BO163" s="164" t="s">
        <v>855</v>
      </c>
      <c r="BP163" s="164" t="s">
        <v>760</v>
      </c>
      <c r="BQ163" s="166" t="s">
        <v>791</v>
      </c>
      <c r="BR163" s="45"/>
      <c r="BS163" s="42"/>
      <c r="BT163" s="50" t="s">
        <v>894</v>
      </c>
      <c r="BU163" s="51" t="s">
        <v>1014</v>
      </c>
      <c r="BV163" s="52">
        <f>K3+(154*K5)</f>
        <v>155</v>
      </c>
      <c r="BW163" s="42"/>
    </row>
    <row r="164" spans="1:75" x14ac:dyDescent="0.2">
      <c r="A164" s="1">
        <v>30</v>
      </c>
      <c r="B164" s="7">
        <f>BV1001</f>
        <v>993</v>
      </c>
      <c r="C164" s="8">
        <f>BV634</f>
        <v>626</v>
      </c>
      <c r="D164" s="8">
        <f>BV76</f>
        <v>68</v>
      </c>
      <c r="E164" s="8">
        <f>BV475</f>
        <v>467</v>
      </c>
      <c r="F164" s="8">
        <f>BV263</f>
        <v>255</v>
      </c>
      <c r="G164" s="8">
        <f>BV376</f>
        <v>368</v>
      </c>
      <c r="H164" s="8">
        <f>BV870</f>
        <v>862</v>
      </c>
      <c r="I164" s="8">
        <f>BV725</f>
        <v>717</v>
      </c>
      <c r="J164" s="8">
        <f>BV611</f>
        <v>603</v>
      </c>
      <c r="K164" s="8">
        <f>BV980</f>
        <v>972</v>
      </c>
      <c r="L164" s="8">
        <f>BV514</f>
        <v>506</v>
      </c>
      <c r="M164" s="8">
        <f>BV113</f>
        <v>105</v>
      </c>
      <c r="N164" s="8">
        <f>BV333</f>
        <v>325</v>
      </c>
      <c r="O164" s="8">
        <f>BV222</f>
        <v>214</v>
      </c>
      <c r="P164" s="8">
        <f>BV752</f>
        <v>744</v>
      </c>
      <c r="Q164" s="8">
        <f>BV895</f>
        <v>887</v>
      </c>
      <c r="R164" s="8">
        <f>BV143</f>
        <v>135</v>
      </c>
      <c r="S164" s="8">
        <f>BV288</f>
        <v>280</v>
      </c>
      <c r="T164" s="8">
        <f>BV814</f>
        <v>806</v>
      </c>
      <c r="U164" s="8">
        <f>BV701</f>
        <v>693</v>
      </c>
      <c r="V164" s="8">
        <f>BV929</f>
        <v>921</v>
      </c>
      <c r="W164" s="8">
        <f>BV530</f>
        <v>522</v>
      </c>
      <c r="X164" s="8">
        <f>BV68</f>
        <v>60</v>
      </c>
      <c r="Y164" s="8">
        <f>BV435</f>
        <v>427</v>
      </c>
      <c r="Z164" s="8">
        <f>BV325</f>
        <v>317</v>
      </c>
      <c r="AA164" s="8">
        <f>BV182</f>
        <v>174</v>
      </c>
      <c r="AB164" s="8">
        <f>BV680</f>
        <v>672</v>
      </c>
      <c r="AC164" s="8">
        <f>BV791</f>
        <v>783</v>
      </c>
      <c r="AD164" s="8">
        <f>BV555</f>
        <v>547</v>
      </c>
      <c r="AE164" s="22">
        <f>BV956</f>
        <v>948</v>
      </c>
      <c r="AF164" s="97">
        <f>BV394</f>
        <v>386</v>
      </c>
      <c r="AG164" s="9">
        <f>BV25</f>
        <v>17</v>
      </c>
      <c r="AH164" s="5">
        <f t="shared" si="38"/>
        <v>16400</v>
      </c>
      <c r="AI164" s="5">
        <f t="shared" si="39"/>
        <v>11201200</v>
      </c>
      <c r="AL164" s="167" t="s">
        <v>477</v>
      </c>
      <c r="AM164" s="164" t="s">
        <v>71</v>
      </c>
      <c r="AN164" s="164" t="s">
        <v>415</v>
      </c>
      <c r="AO164" s="164" t="s">
        <v>133</v>
      </c>
      <c r="AP164" s="164" t="s">
        <v>352</v>
      </c>
      <c r="AQ164" s="164" t="s">
        <v>194</v>
      </c>
      <c r="AR164" s="165" t="s">
        <v>288</v>
      </c>
      <c r="AS164" s="164" t="s">
        <v>257</v>
      </c>
      <c r="AT164" s="164" t="s">
        <v>959</v>
      </c>
      <c r="AU164" s="165" t="s">
        <v>552</v>
      </c>
      <c r="AV164" s="164" t="s">
        <v>898</v>
      </c>
      <c r="AW164" s="164" t="s">
        <v>615</v>
      </c>
      <c r="AX164" s="164" t="s">
        <v>836</v>
      </c>
      <c r="AY164" s="164" t="s">
        <v>679</v>
      </c>
      <c r="AZ164" s="164" t="s">
        <v>772</v>
      </c>
      <c r="BA164" s="165" t="s">
        <v>741</v>
      </c>
      <c r="BB164" s="164" t="s">
        <v>47</v>
      </c>
      <c r="BC164" s="164" t="s">
        <v>455</v>
      </c>
      <c r="BD164" s="164" t="s">
        <v>110</v>
      </c>
      <c r="BE164" s="164" t="s">
        <v>391</v>
      </c>
      <c r="BF164" s="165" t="s">
        <v>1140</v>
      </c>
      <c r="BG164" s="164" t="s">
        <v>328</v>
      </c>
      <c r="BH164" s="164" t="s">
        <v>907</v>
      </c>
      <c r="BI164" s="164" t="s">
        <v>265</v>
      </c>
      <c r="BJ164" s="164" t="s">
        <v>560</v>
      </c>
      <c r="BK164" s="164" t="s">
        <v>967</v>
      </c>
      <c r="BL164" s="164" t="s">
        <v>623</v>
      </c>
      <c r="BM164" s="164" t="s">
        <v>906</v>
      </c>
      <c r="BN164" s="164" t="s">
        <v>687</v>
      </c>
      <c r="BO164" s="165" t="s">
        <v>844</v>
      </c>
      <c r="BP164" s="164" t="s">
        <v>749</v>
      </c>
      <c r="BQ164" s="166" t="s">
        <v>780</v>
      </c>
      <c r="BR164" s="45"/>
      <c r="BS164" s="42"/>
      <c r="BT164" s="50" t="s">
        <v>829</v>
      </c>
      <c r="BU164" s="51" t="s">
        <v>1014</v>
      </c>
      <c r="BV164" s="52">
        <f>K3+(155*K5)</f>
        <v>156</v>
      </c>
      <c r="BW164" s="42"/>
    </row>
    <row r="165" spans="1:75" x14ac:dyDescent="0.2">
      <c r="A165" s="1">
        <v>31</v>
      </c>
      <c r="B165" s="7">
        <f>BV453</f>
        <v>445</v>
      </c>
      <c r="C165" s="8">
        <f>BV54</f>
        <v>46</v>
      </c>
      <c r="D165" s="8">
        <f>BV552</f>
        <v>544</v>
      </c>
      <c r="E165" s="8">
        <f>BV919</f>
        <v>911</v>
      </c>
      <c r="F165" s="8">
        <f>BV683</f>
        <v>675</v>
      </c>
      <c r="G165" s="8">
        <f>BV828</f>
        <v>820</v>
      </c>
      <c r="H165" s="8">
        <f>BV266</f>
        <v>258</v>
      </c>
      <c r="I165" s="8">
        <f>BV153</f>
        <v>145</v>
      </c>
      <c r="J165" s="8">
        <f>BV15</f>
        <v>7</v>
      </c>
      <c r="K165" s="8">
        <f>BV416</f>
        <v>408</v>
      </c>
      <c r="L165" s="8">
        <f>BV942</f>
        <v>934</v>
      </c>
      <c r="M165" s="8">
        <f>BV573</f>
        <v>565</v>
      </c>
      <c r="N165" s="8">
        <f>BV801</f>
        <v>793</v>
      </c>
      <c r="O165" s="8">
        <f>BV658</f>
        <v>650</v>
      </c>
      <c r="P165" s="8">
        <f>BV196</f>
        <v>188</v>
      </c>
      <c r="Q165" s="8">
        <f>BV307</f>
        <v>299</v>
      </c>
      <c r="R165" s="8">
        <f>BV739</f>
        <v>731</v>
      </c>
      <c r="S165" s="8">
        <f>BV852</f>
        <v>844</v>
      </c>
      <c r="T165" s="8">
        <f>BV386</f>
        <v>378</v>
      </c>
      <c r="U165" s="8">
        <f>BV241</f>
        <v>233</v>
      </c>
      <c r="V165" s="8">
        <f>BV461</f>
        <v>453</v>
      </c>
      <c r="W165" s="8">
        <f>BV94</f>
        <v>86</v>
      </c>
      <c r="X165" s="8">
        <f>BV624</f>
        <v>616</v>
      </c>
      <c r="Y165" s="8">
        <f>BV1023</f>
        <v>1015</v>
      </c>
      <c r="Z165" s="8">
        <f>BV873</f>
        <v>865</v>
      </c>
      <c r="AA165" s="8">
        <f>BV762</f>
        <v>754</v>
      </c>
      <c r="AB165" s="8">
        <f>BV204</f>
        <v>196</v>
      </c>
      <c r="AC165" s="8">
        <f>BV347</f>
        <v>339</v>
      </c>
      <c r="AD165" s="8">
        <f>BV135</f>
        <v>127</v>
      </c>
      <c r="AE165" s="97">
        <f>BV504</f>
        <v>496</v>
      </c>
      <c r="AF165" s="22">
        <f>BV998</f>
        <v>990</v>
      </c>
      <c r="AG165" s="9">
        <f>BV597</f>
        <v>589</v>
      </c>
      <c r="AH165" s="5">
        <f t="shared" si="38"/>
        <v>16400</v>
      </c>
      <c r="AI165" s="5">
        <f t="shared" si="39"/>
        <v>11201200</v>
      </c>
      <c r="AJ165" s="2">
        <f t="shared" si="37"/>
        <v>8606720000</v>
      </c>
      <c r="AL165" s="163" t="s">
        <v>466</v>
      </c>
      <c r="AM165" s="164" t="s">
        <v>58</v>
      </c>
      <c r="AN165" s="164" t="s">
        <v>402</v>
      </c>
      <c r="AO165" s="165" t="s">
        <v>1139</v>
      </c>
      <c r="AP165" s="164" t="s">
        <v>339</v>
      </c>
      <c r="AQ165" s="164" t="s">
        <v>181</v>
      </c>
      <c r="AR165" s="164" t="s">
        <v>276</v>
      </c>
      <c r="AS165" s="164" t="s">
        <v>244</v>
      </c>
      <c r="AT165" s="164" t="s">
        <v>956</v>
      </c>
      <c r="AU165" s="164" t="s">
        <v>549</v>
      </c>
      <c r="AV165" s="165" t="s">
        <v>895</v>
      </c>
      <c r="AW165" s="164" t="s">
        <v>613</v>
      </c>
      <c r="AX165" s="164" t="s">
        <v>833</v>
      </c>
      <c r="AY165" s="164" t="s">
        <v>676</v>
      </c>
      <c r="AZ165" s="164" t="s">
        <v>769</v>
      </c>
      <c r="BA165" s="164" t="s">
        <v>738</v>
      </c>
      <c r="BB165" s="164" t="s">
        <v>50</v>
      </c>
      <c r="BC165" s="165" t="s">
        <v>458</v>
      </c>
      <c r="BD165" s="164" t="s">
        <v>113</v>
      </c>
      <c r="BE165" s="164" t="s">
        <v>394</v>
      </c>
      <c r="BF165" s="164" t="s">
        <v>173</v>
      </c>
      <c r="BG165" s="164" t="s">
        <v>331</v>
      </c>
      <c r="BH165" s="164" t="s">
        <v>236</v>
      </c>
      <c r="BI165" s="165" t="s">
        <v>268</v>
      </c>
      <c r="BJ165" s="165" t="s">
        <v>573</v>
      </c>
      <c r="BK165" s="164" t="s">
        <v>980</v>
      </c>
      <c r="BL165" s="164" t="s">
        <v>636</v>
      </c>
      <c r="BM165" s="164" t="s">
        <v>919</v>
      </c>
      <c r="BN165" s="164" t="s">
        <v>700</v>
      </c>
      <c r="BO165" s="164" t="s">
        <v>857</v>
      </c>
      <c r="BP165" s="165" t="s">
        <v>762</v>
      </c>
      <c r="BQ165" s="166" t="s">
        <v>793</v>
      </c>
      <c r="BR165" s="45"/>
      <c r="BS165" s="42"/>
      <c r="BT165" s="50" t="s">
        <v>140</v>
      </c>
      <c r="BU165" s="51" t="s">
        <v>1014</v>
      </c>
      <c r="BV165" s="52">
        <f>K3+(156*K5)</f>
        <v>157</v>
      </c>
      <c r="BW165" s="42"/>
    </row>
    <row r="166" spans="1:75" ht="13.5" thickBot="1" x14ac:dyDescent="0.25">
      <c r="A166" s="1">
        <v>32</v>
      </c>
      <c r="B166" s="81">
        <f>BV34</f>
        <v>26</v>
      </c>
      <c r="C166" s="10">
        <f>BV401</f>
        <v>393</v>
      </c>
      <c r="D166" s="10">
        <f>BV963</f>
        <v>955</v>
      </c>
      <c r="E166" s="10">
        <f>BV564</f>
        <v>556</v>
      </c>
      <c r="F166" s="10">
        <f>BV784</f>
        <v>776</v>
      </c>
      <c r="G166" s="10">
        <f>BV671</f>
        <v>663</v>
      </c>
      <c r="H166" s="10">
        <f>BV173</f>
        <v>165</v>
      </c>
      <c r="I166" s="10">
        <f>BV318</f>
        <v>310</v>
      </c>
      <c r="J166" s="10">
        <f>BV428</f>
        <v>420</v>
      </c>
      <c r="K166" s="10">
        <f>BV59</f>
        <v>51</v>
      </c>
      <c r="L166" s="10">
        <f>BV521</f>
        <v>513</v>
      </c>
      <c r="M166" s="10">
        <f>BV922</f>
        <v>914</v>
      </c>
      <c r="N166" s="10">
        <f>BV710</f>
        <v>702</v>
      </c>
      <c r="O166" s="10">
        <f>BV821</f>
        <v>813</v>
      </c>
      <c r="P166" s="10">
        <f>BV295</f>
        <v>287</v>
      </c>
      <c r="Q166" s="10">
        <f>BV152</f>
        <v>144</v>
      </c>
      <c r="R166" s="10">
        <f>BV904</f>
        <v>896</v>
      </c>
      <c r="S166" s="10">
        <f>BV759</f>
        <v>751</v>
      </c>
      <c r="T166" s="10">
        <f>BV229</f>
        <v>221</v>
      </c>
      <c r="U166" s="10">
        <f>BV342</f>
        <v>334</v>
      </c>
      <c r="V166" s="10">
        <f>BV106</f>
        <v>98</v>
      </c>
      <c r="W166" s="10">
        <f>BV505</f>
        <v>497</v>
      </c>
      <c r="X166" s="10">
        <f>BV971</f>
        <v>963</v>
      </c>
      <c r="Y166" s="10">
        <f>BV604</f>
        <v>596</v>
      </c>
      <c r="Z166" s="10">
        <f>BV718</f>
        <v>710</v>
      </c>
      <c r="AA166" s="10">
        <f>BV861</f>
        <v>853</v>
      </c>
      <c r="AB166" s="10">
        <f>BV367</f>
        <v>359</v>
      </c>
      <c r="AC166" s="10">
        <f>BV256</f>
        <v>248</v>
      </c>
      <c r="AD166" s="100">
        <f>BV484</f>
        <v>476</v>
      </c>
      <c r="AE166" s="10">
        <f>BV83</f>
        <v>75</v>
      </c>
      <c r="AF166" s="10">
        <f>BV641</f>
        <v>633</v>
      </c>
      <c r="AG166" s="158">
        <f>BV1010</f>
        <v>1002</v>
      </c>
      <c r="AH166" s="5">
        <f t="shared" si="38"/>
        <v>16400</v>
      </c>
      <c r="AI166" s="5">
        <f t="shared" si="39"/>
        <v>11201200</v>
      </c>
      <c r="AJ166" s="2">
        <f t="shared" si="37"/>
        <v>8606720000</v>
      </c>
      <c r="AL166" s="169" t="s">
        <v>479</v>
      </c>
      <c r="AM166" s="170" t="s">
        <v>73</v>
      </c>
      <c r="AN166" s="171" t="s">
        <v>417</v>
      </c>
      <c r="AO166" s="170" t="s">
        <v>135</v>
      </c>
      <c r="AP166" s="170" t="s">
        <v>354</v>
      </c>
      <c r="AQ166" s="170" t="s">
        <v>196</v>
      </c>
      <c r="AR166" s="170" t="s">
        <v>290</v>
      </c>
      <c r="AS166" s="170" t="s">
        <v>259</v>
      </c>
      <c r="AT166" s="170" t="s">
        <v>957</v>
      </c>
      <c r="AU166" s="170" t="s">
        <v>550</v>
      </c>
      <c r="AV166" s="170" t="s">
        <v>896</v>
      </c>
      <c r="AW166" s="171" t="s">
        <v>1125</v>
      </c>
      <c r="AX166" s="170" t="s">
        <v>834</v>
      </c>
      <c r="AY166" s="170" t="s">
        <v>677</v>
      </c>
      <c r="AZ166" s="170" t="s">
        <v>770</v>
      </c>
      <c r="BA166" s="170" t="s">
        <v>739</v>
      </c>
      <c r="BB166" s="171" t="s">
        <v>49</v>
      </c>
      <c r="BC166" s="170" t="s">
        <v>457</v>
      </c>
      <c r="BD166" s="170" t="s">
        <v>112</v>
      </c>
      <c r="BE166" s="170" t="s">
        <v>393</v>
      </c>
      <c r="BF166" s="170" t="s">
        <v>4</v>
      </c>
      <c r="BG166" s="170" t="s">
        <v>330</v>
      </c>
      <c r="BH166" s="171" t="s">
        <v>235</v>
      </c>
      <c r="BI166" s="170" t="s">
        <v>267</v>
      </c>
      <c r="BJ166" s="170" t="s">
        <v>558</v>
      </c>
      <c r="BK166" s="171" t="s">
        <v>965</v>
      </c>
      <c r="BL166" s="170" t="s">
        <v>621</v>
      </c>
      <c r="BM166" s="170" t="s">
        <v>904</v>
      </c>
      <c r="BN166" s="170" t="s">
        <v>685</v>
      </c>
      <c r="BO166" s="170" t="s">
        <v>842</v>
      </c>
      <c r="BP166" s="170" t="s">
        <v>747</v>
      </c>
      <c r="BQ166" s="172" t="s">
        <v>778</v>
      </c>
      <c r="BR166" s="45"/>
      <c r="BS166" s="42"/>
      <c r="BT166" s="50" t="s">
        <v>75</v>
      </c>
      <c r="BU166" s="51" t="s">
        <v>1014</v>
      </c>
      <c r="BV166" s="52">
        <f>K3+(157*K5)</f>
        <v>158</v>
      </c>
      <c r="BW166" s="42"/>
    </row>
    <row r="167" spans="1:75" x14ac:dyDescent="0.2">
      <c r="A167" s="3" t="s">
        <v>0</v>
      </c>
      <c r="B167" s="5">
        <f>SUM(B135:B166)</f>
        <v>16400</v>
      </c>
      <c r="C167" s="5">
        <f t="shared" ref="C167:AG167" si="40">SUM(C135:C166)</f>
        <v>16400</v>
      </c>
      <c r="D167" s="5">
        <f t="shared" si="40"/>
        <v>16400</v>
      </c>
      <c r="E167" s="5">
        <f t="shared" si="40"/>
        <v>16400</v>
      </c>
      <c r="F167" s="5">
        <f t="shared" si="40"/>
        <v>16400</v>
      </c>
      <c r="G167" s="5">
        <f t="shared" si="40"/>
        <v>16400</v>
      </c>
      <c r="H167" s="5">
        <f t="shared" si="40"/>
        <v>16400</v>
      </c>
      <c r="I167" s="5">
        <f t="shared" si="40"/>
        <v>16400</v>
      </c>
      <c r="J167" s="5">
        <f t="shared" si="40"/>
        <v>16400</v>
      </c>
      <c r="K167" s="5">
        <f t="shared" si="40"/>
        <v>16400</v>
      </c>
      <c r="L167" s="5">
        <f t="shared" si="40"/>
        <v>16400</v>
      </c>
      <c r="M167" s="5">
        <f t="shared" si="40"/>
        <v>16400</v>
      </c>
      <c r="N167" s="5">
        <f t="shared" si="40"/>
        <v>16400</v>
      </c>
      <c r="O167" s="5">
        <f t="shared" si="40"/>
        <v>16400</v>
      </c>
      <c r="P167" s="5">
        <f t="shared" si="40"/>
        <v>16400</v>
      </c>
      <c r="Q167" s="5">
        <f t="shared" si="40"/>
        <v>16400</v>
      </c>
      <c r="R167" s="5">
        <f t="shared" si="40"/>
        <v>16400</v>
      </c>
      <c r="S167" s="5">
        <f t="shared" si="40"/>
        <v>16400</v>
      </c>
      <c r="T167" s="5">
        <f t="shared" si="40"/>
        <v>16400</v>
      </c>
      <c r="U167" s="5">
        <f t="shared" si="40"/>
        <v>16400</v>
      </c>
      <c r="V167" s="5">
        <f t="shared" si="40"/>
        <v>16400</v>
      </c>
      <c r="W167" s="5">
        <f t="shared" si="40"/>
        <v>16400</v>
      </c>
      <c r="X167" s="5">
        <f t="shared" si="40"/>
        <v>16400</v>
      </c>
      <c r="Y167" s="5">
        <f t="shared" si="40"/>
        <v>16400</v>
      </c>
      <c r="Z167" s="5">
        <f t="shared" si="40"/>
        <v>16400</v>
      </c>
      <c r="AA167" s="5">
        <f t="shared" si="40"/>
        <v>16400</v>
      </c>
      <c r="AB167" s="5">
        <f t="shared" si="40"/>
        <v>16400</v>
      </c>
      <c r="AC167" s="5">
        <f t="shared" si="40"/>
        <v>16400</v>
      </c>
      <c r="AD167" s="5">
        <f t="shared" si="40"/>
        <v>16400</v>
      </c>
      <c r="AE167" s="5">
        <f t="shared" si="40"/>
        <v>16400</v>
      </c>
      <c r="AF167" s="5">
        <f t="shared" si="40"/>
        <v>16400</v>
      </c>
      <c r="AG167" s="5">
        <f t="shared" si="40"/>
        <v>16400</v>
      </c>
      <c r="AH167" s="5"/>
      <c r="AI167" s="5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6"/>
      <c r="AV167" s="136"/>
      <c r="AW167" s="136"/>
      <c r="AX167" s="136"/>
      <c r="AY167" s="136"/>
      <c r="AZ167" s="136"/>
      <c r="BA167" s="136"/>
      <c r="BB167" s="136"/>
      <c r="BC167" s="136"/>
      <c r="BD167" s="136"/>
      <c r="BE167" s="136"/>
      <c r="BF167" s="136"/>
      <c r="BG167" s="136"/>
      <c r="BH167" s="136"/>
      <c r="BI167" s="136"/>
      <c r="BJ167" s="136"/>
      <c r="BK167" s="136"/>
      <c r="BL167" s="136"/>
      <c r="BM167" s="136"/>
      <c r="BN167" s="136"/>
      <c r="BO167" s="136"/>
      <c r="BP167" s="136"/>
      <c r="BQ167" s="136"/>
      <c r="BR167" s="45"/>
      <c r="BS167" s="42"/>
      <c r="BT167" s="50" t="s">
        <v>506</v>
      </c>
      <c r="BU167" s="51" t="s">
        <v>1014</v>
      </c>
      <c r="BV167" s="52">
        <f>K3+(158*K5)</f>
        <v>159</v>
      </c>
      <c r="BW167" s="42"/>
    </row>
    <row r="168" spans="1:75" x14ac:dyDescent="0.2">
      <c r="A168" s="3" t="s">
        <v>1</v>
      </c>
      <c r="B168" s="5">
        <f>SUMSQ(B135:B166)</f>
        <v>11201200</v>
      </c>
      <c r="C168" s="5">
        <f t="shared" ref="C168:AG168" si="41">SUMSQ(C135:C166)</f>
        <v>11201200</v>
      </c>
      <c r="D168" s="5">
        <f t="shared" si="41"/>
        <v>11201200</v>
      </c>
      <c r="E168" s="5">
        <f t="shared" si="41"/>
        <v>11201200</v>
      </c>
      <c r="F168" s="5">
        <f t="shared" si="41"/>
        <v>11201200</v>
      </c>
      <c r="G168" s="5">
        <f t="shared" si="41"/>
        <v>11201200</v>
      </c>
      <c r="H168" s="5">
        <f t="shared" si="41"/>
        <v>11201200</v>
      </c>
      <c r="I168" s="5">
        <f t="shared" si="41"/>
        <v>11201200</v>
      </c>
      <c r="J168" s="5">
        <f t="shared" si="41"/>
        <v>11201200</v>
      </c>
      <c r="K168" s="5">
        <f t="shared" si="41"/>
        <v>11201200</v>
      </c>
      <c r="L168" s="5">
        <f t="shared" si="41"/>
        <v>11201200</v>
      </c>
      <c r="M168" s="5">
        <f t="shared" si="41"/>
        <v>11201200</v>
      </c>
      <c r="N168" s="5">
        <f t="shared" si="41"/>
        <v>11201200</v>
      </c>
      <c r="O168" s="5">
        <f t="shared" si="41"/>
        <v>11201200</v>
      </c>
      <c r="P168" s="5">
        <f t="shared" si="41"/>
        <v>11201200</v>
      </c>
      <c r="Q168" s="5">
        <f t="shared" si="41"/>
        <v>11201200</v>
      </c>
      <c r="R168" s="5">
        <f t="shared" si="41"/>
        <v>11201200</v>
      </c>
      <c r="S168" s="5">
        <f t="shared" si="41"/>
        <v>11201200</v>
      </c>
      <c r="T168" s="5">
        <f t="shared" si="41"/>
        <v>11201200</v>
      </c>
      <c r="U168" s="5">
        <f t="shared" si="41"/>
        <v>11201200</v>
      </c>
      <c r="V168" s="5">
        <f t="shared" si="41"/>
        <v>11201200</v>
      </c>
      <c r="W168" s="5">
        <f t="shared" si="41"/>
        <v>11201200</v>
      </c>
      <c r="X168" s="5">
        <f t="shared" si="41"/>
        <v>11201200</v>
      </c>
      <c r="Y168" s="5">
        <f t="shared" si="41"/>
        <v>11201200</v>
      </c>
      <c r="Z168" s="5">
        <f t="shared" si="41"/>
        <v>11201200</v>
      </c>
      <c r="AA168" s="5">
        <f t="shared" si="41"/>
        <v>11201200</v>
      </c>
      <c r="AB168" s="5">
        <f t="shared" si="41"/>
        <v>11201200</v>
      </c>
      <c r="AC168" s="5">
        <f t="shared" si="41"/>
        <v>11201200</v>
      </c>
      <c r="AD168" s="5">
        <f t="shared" si="41"/>
        <v>11201200</v>
      </c>
      <c r="AE168" s="5">
        <f t="shared" si="41"/>
        <v>11201200</v>
      </c>
      <c r="AF168" s="5">
        <f t="shared" si="41"/>
        <v>11201200</v>
      </c>
      <c r="AG168" s="5">
        <f t="shared" si="41"/>
        <v>11201200</v>
      </c>
      <c r="AH168" s="5"/>
      <c r="AI168" s="5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136"/>
      <c r="AV168" s="136"/>
      <c r="AW168" s="136"/>
      <c r="AX168" s="136"/>
      <c r="AY168" s="136"/>
      <c r="AZ168" s="136"/>
      <c r="BA168" s="136"/>
      <c r="BB168" s="136"/>
      <c r="BC168" s="136"/>
      <c r="BD168" s="136"/>
      <c r="BE168" s="136"/>
      <c r="BF168" s="136"/>
      <c r="BG168" s="136"/>
      <c r="BH168" s="136"/>
      <c r="BI168" s="136"/>
      <c r="BJ168" s="136"/>
      <c r="BK168" s="136"/>
      <c r="BL168" s="136"/>
      <c r="BM168" s="136"/>
      <c r="BN168" s="136"/>
      <c r="BO168" s="136"/>
      <c r="BP168" s="136"/>
      <c r="BQ168" s="136"/>
      <c r="BR168" s="45"/>
      <c r="BS168" s="42"/>
      <c r="BT168" s="50" t="s">
        <v>322</v>
      </c>
      <c r="BU168" s="51" t="s">
        <v>1014</v>
      </c>
      <c r="BV168" s="52">
        <f>K3+(159*K5)</f>
        <v>160</v>
      </c>
      <c r="BW168" s="42"/>
    </row>
    <row r="169" spans="1:75" x14ac:dyDescent="0.2">
      <c r="AH169" s="5"/>
      <c r="AI169" s="5"/>
      <c r="AK169" s="79" t="s">
        <v>1148</v>
      </c>
      <c r="AL169" s="137" t="s">
        <v>26</v>
      </c>
      <c r="AM169" s="137" t="s">
        <v>511</v>
      </c>
      <c r="AN169" s="137" t="s">
        <v>92</v>
      </c>
      <c r="AO169" s="137" t="s">
        <v>447</v>
      </c>
      <c r="AP169" s="137" t="s">
        <v>155</v>
      </c>
      <c r="AQ169" s="137" t="s">
        <v>381</v>
      </c>
      <c r="AR169" s="137" t="s">
        <v>218</v>
      </c>
      <c r="AS169" s="137" t="s">
        <v>316</v>
      </c>
      <c r="AT169" s="137" t="s">
        <v>212</v>
      </c>
      <c r="AU169" s="137" t="s">
        <v>291</v>
      </c>
      <c r="AV169" s="137" t="s">
        <v>148</v>
      </c>
      <c r="AW169" s="137" t="s">
        <v>357</v>
      </c>
      <c r="AX169" s="137" t="s">
        <v>85</v>
      </c>
      <c r="AY169" s="137" t="s">
        <v>422</v>
      </c>
      <c r="AZ169" s="137" t="s">
        <v>19</v>
      </c>
      <c r="BA169" s="137" t="s">
        <v>486</v>
      </c>
      <c r="BB169" s="137" t="s">
        <v>737</v>
      </c>
      <c r="BC169" s="137" t="s">
        <v>771</v>
      </c>
      <c r="BD169" s="137" t="s">
        <v>673</v>
      </c>
      <c r="BE169" s="137" t="s">
        <v>837</v>
      </c>
      <c r="BF169" s="137" t="s">
        <v>608</v>
      </c>
      <c r="BG169" s="137" t="s">
        <v>901</v>
      </c>
      <c r="BH169" s="137" t="s">
        <v>542</v>
      </c>
      <c r="BI169" s="137" t="s">
        <v>964</v>
      </c>
      <c r="BJ169" s="137" t="s">
        <v>567</v>
      </c>
      <c r="BK169" s="137" t="s">
        <v>971</v>
      </c>
      <c r="BL169" s="128" t="s">
        <v>632</v>
      </c>
      <c r="BM169" s="128" t="s">
        <v>908</v>
      </c>
      <c r="BN169" s="138" t="s">
        <v>1113</v>
      </c>
      <c r="BO169" s="121" t="s">
        <v>844</v>
      </c>
      <c r="BP169" s="121" t="s">
        <v>762</v>
      </c>
      <c r="BQ169" s="121" t="s">
        <v>778</v>
      </c>
      <c r="BR169" s="45"/>
      <c r="BS169" s="42"/>
      <c r="BT169" s="50" t="s">
        <v>861</v>
      </c>
      <c r="BU169" s="51" t="s">
        <v>1014</v>
      </c>
      <c r="BV169" s="52">
        <f>K3+(160*K5)</f>
        <v>161</v>
      </c>
      <c r="BW169" s="42"/>
    </row>
    <row r="170" spans="1:75" x14ac:dyDescent="0.2">
      <c r="A170" s="3" t="s">
        <v>3</v>
      </c>
      <c r="B170" s="2">
        <f>B135</f>
        <v>23</v>
      </c>
      <c r="C170" s="2">
        <f>C136</f>
        <v>35</v>
      </c>
      <c r="D170" s="2">
        <f>D137</f>
        <v>77</v>
      </c>
      <c r="E170" s="2">
        <f>E138</f>
        <v>121</v>
      </c>
      <c r="F170" s="2">
        <f>F139</f>
        <v>140</v>
      </c>
      <c r="G170" s="2">
        <f>G140</f>
        <v>192</v>
      </c>
      <c r="H170" s="2">
        <f>H141</f>
        <v>210</v>
      </c>
      <c r="I170" s="2">
        <f>I142</f>
        <v>230</v>
      </c>
      <c r="J170" s="2">
        <f>J143</f>
        <v>282</v>
      </c>
      <c r="K170" s="2">
        <f>K144</f>
        <v>302</v>
      </c>
      <c r="L170" s="2">
        <f>L145</f>
        <v>324</v>
      </c>
      <c r="M170" s="2">
        <f>M146</f>
        <v>376</v>
      </c>
      <c r="N170" s="2">
        <f>N147</f>
        <v>389</v>
      </c>
      <c r="O170" s="2">
        <f>O148</f>
        <v>433</v>
      </c>
      <c r="P170" s="2">
        <f>P149</f>
        <v>479</v>
      </c>
      <c r="Q170" s="2">
        <f>Q150</f>
        <v>491</v>
      </c>
      <c r="R170" s="2">
        <f>R151</f>
        <v>534</v>
      </c>
      <c r="S170" s="2">
        <f>S152</f>
        <v>546</v>
      </c>
      <c r="T170" s="2">
        <f>T153</f>
        <v>592</v>
      </c>
      <c r="U170" s="2">
        <f>U154</f>
        <v>636</v>
      </c>
      <c r="V170" s="2">
        <f>V155</f>
        <v>649</v>
      </c>
      <c r="W170" s="2">
        <f>W156</f>
        <v>701</v>
      </c>
      <c r="X170" s="2">
        <f>X157</f>
        <v>723</v>
      </c>
      <c r="Y170" s="2">
        <f>Y158</f>
        <v>743</v>
      </c>
      <c r="Z170" s="2">
        <f>Z159</f>
        <v>795</v>
      </c>
      <c r="AA170" s="2">
        <f>AA160</f>
        <v>815</v>
      </c>
      <c r="AB170" s="2">
        <f>AB161</f>
        <v>833</v>
      </c>
      <c r="AC170" s="2">
        <f>AC162</f>
        <v>885</v>
      </c>
      <c r="AD170" s="2">
        <f>AD163</f>
        <v>904</v>
      </c>
      <c r="AE170" s="2">
        <f>AE164</f>
        <v>948</v>
      </c>
      <c r="AF170" s="2">
        <f>AF165</f>
        <v>990</v>
      </c>
      <c r="AG170" s="2">
        <f>AG166</f>
        <v>1002</v>
      </c>
      <c r="AH170" s="5">
        <f t="shared" ref="AH170:AH173" si="42">SUM(B170:AG170)</f>
        <v>16400</v>
      </c>
      <c r="AI170" s="5">
        <f t="shared" ref="AI170:AI173" si="43">SUMSQ(B170:AG170)</f>
        <v>11201200</v>
      </c>
      <c r="AJ170" s="2">
        <f t="shared" ref="AJ170:AJ206" si="44">B170^3+C170^3+D170^3+E170^3+F170^3+G170^3+H170^3+I170^3+J170^3+K170^3+L170^3+M170^3+N170^3+O170^3+P170^3+Q170^3+R170^3+S170^3+T170^3+U170^3+V170^3+W170^3+X170^3+Y170^3+Z170^3+AA170^3+AB170^3+AC170^3+AD170^3+AE170^3+AF170^3+AG170^3</f>
        <v>8606720000</v>
      </c>
      <c r="AK170" s="79" t="s">
        <v>1149</v>
      </c>
      <c r="AL170" s="137" t="s">
        <v>479</v>
      </c>
      <c r="AM170" s="137" t="s">
        <v>58</v>
      </c>
      <c r="AN170" s="137" t="s">
        <v>415</v>
      </c>
      <c r="AO170" s="137" t="s">
        <v>122</v>
      </c>
      <c r="AP170" s="137" t="s">
        <v>350</v>
      </c>
      <c r="AQ170" s="137" t="s">
        <v>185</v>
      </c>
      <c r="AR170" s="137" t="s">
        <v>285</v>
      </c>
      <c r="AS170" s="137" t="s">
        <v>250</v>
      </c>
      <c r="AT170" s="137" t="s">
        <v>260</v>
      </c>
      <c r="AU170" s="137" t="s">
        <v>243</v>
      </c>
      <c r="AV170" s="137" t="s">
        <v>325</v>
      </c>
      <c r="AW170" s="137" t="s">
        <v>178</v>
      </c>
      <c r="AX170" s="137" t="s">
        <v>390</v>
      </c>
      <c r="AY170" s="137" t="s">
        <v>116</v>
      </c>
      <c r="AZ170" s="137" t="s">
        <v>456</v>
      </c>
      <c r="BA170" s="137" t="s">
        <v>51</v>
      </c>
      <c r="BB170" s="137" t="s">
        <v>803</v>
      </c>
      <c r="BC170" s="137" t="s">
        <v>707</v>
      </c>
      <c r="BD170" s="137" t="s">
        <v>0</v>
      </c>
      <c r="BE170" s="137" t="s">
        <v>641</v>
      </c>
      <c r="BF170" s="137" t="s">
        <v>933</v>
      </c>
      <c r="BG170" s="137" t="s">
        <v>576</v>
      </c>
      <c r="BH170" s="137" t="s">
        <v>996</v>
      </c>
      <c r="BI170" s="137" t="s">
        <v>512</v>
      </c>
      <c r="BJ170" s="137" t="s">
        <v>1003</v>
      </c>
      <c r="BK170" s="137" t="s">
        <v>536</v>
      </c>
      <c r="BL170" s="128" t="s">
        <v>939</v>
      </c>
      <c r="BM170" s="128" t="s">
        <v>601</v>
      </c>
      <c r="BN170" s="138" t="s">
        <v>1138</v>
      </c>
      <c r="BO170" s="121" t="s">
        <v>666</v>
      </c>
      <c r="BP170" s="121" t="s">
        <v>810</v>
      </c>
      <c r="BQ170" s="121" t="s">
        <v>730</v>
      </c>
      <c r="BS170" s="42"/>
      <c r="BT170" s="50" t="s">
        <v>926</v>
      </c>
      <c r="BU170" s="51" t="s">
        <v>1014</v>
      </c>
      <c r="BV170" s="52">
        <f>K3+(161*K5)</f>
        <v>162</v>
      </c>
      <c r="BW170" s="42"/>
    </row>
    <row r="171" spans="1:75" x14ac:dyDescent="0.2">
      <c r="A171" s="3" t="s">
        <v>4</v>
      </c>
      <c r="B171" s="2">
        <f>B166</f>
        <v>26</v>
      </c>
      <c r="C171" s="2">
        <f>C165</f>
        <v>46</v>
      </c>
      <c r="D171" s="2">
        <f>D164</f>
        <v>68</v>
      </c>
      <c r="E171" s="2">
        <f>E163</f>
        <v>120</v>
      </c>
      <c r="F171" s="2">
        <f>F162</f>
        <v>133</v>
      </c>
      <c r="G171" s="2">
        <f>G161</f>
        <v>177</v>
      </c>
      <c r="H171" s="2">
        <f>H160</f>
        <v>223</v>
      </c>
      <c r="I171" s="2">
        <f>I159</f>
        <v>235</v>
      </c>
      <c r="J171" s="2">
        <f>J158</f>
        <v>279</v>
      </c>
      <c r="K171" s="2">
        <f>K157</f>
        <v>291</v>
      </c>
      <c r="L171" s="2">
        <f>L156</f>
        <v>333</v>
      </c>
      <c r="M171" s="2">
        <f>M155</f>
        <v>377</v>
      </c>
      <c r="N171" s="2">
        <f>N154</f>
        <v>396</v>
      </c>
      <c r="O171" s="2">
        <f>O153</f>
        <v>448</v>
      </c>
      <c r="P171" s="2">
        <f>P152</f>
        <v>466</v>
      </c>
      <c r="Q171" s="2">
        <f>Q151</f>
        <v>486</v>
      </c>
      <c r="R171" s="2">
        <f>R150</f>
        <v>539</v>
      </c>
      <c r="S171" s="2">
        <f>S149</f>
        <v>559</v>
      </c>
      <c r="T171" s="2">
        <f>T148</f>
        <v>577</v>
      </c>
      <c r="U171" s="2">
        <f>U147</f>
        <v>629</v>
      </c>
      <c r="V171" s="2">
        <f>V146</f>
        <v>648</v>
      </c>
      <c r="W171" s="2">
        <f>W145</f>
        <v>692</v>
      </c>
      <c r="X171" s="2">
        <f>X144</f>
        <v>734</v>
      </c>
      <c r="Y171" s="2">
        <f>Y143</f>
        <v>746</v>
      </c>
      <c r="Z171" s="2">
        <f>Z142</f>
        <v>790</v>
      </c>
      <c r="AA171" s="2">
        <f>AA141</f>
        <v>802</v>
      </c>
      <c r="AB171" s="2">
        <f>AB140</f>
        <v>848</v>
      </c>
      <c r="AC171" s="2">
        <f>AC139</f>
        <v>892</v>
      </c>
      <c r="AD171" s="2">
        <f>AD138</f>
        <v>905</v>
      </c>
      <c r="AE171" s="2">
        <f>AE137</f>
        <v>957</v>
      </c>
      <c r="AF171" s="2">
        <f>AF136</f>
        <v>979</v>
      </c>
      <c r="AG171" s="2">
        <f>AG135</f>
        <v>999</v>
      </c>
      <c r="AH171" s="5">
        <f t="shared" si="42"/>
        <v>16400</v>
      </c>
      <c r="AI171" s="5">
        <f t="shared" si="43"/>
        <v>11201200</v>
      </c>
      <c r="AJ171" s="2">
        <f t="shared" si="44"/>
        <v>8606720000</v>
      </c>
      <c r="AN171" s="91"/>
      <c r="AO171" s="91"/>
      <c r="AP171" s="91"/>
      <c r="BS171" s="42"/>
      <c r="BT171" s="50" t="s">
        <v>539</v>
      </c>
      <c r="BU171" s="51" t="s">
        <v>1014</v>
      </c>
      <c r="BV171" s="52">
        <f>K3+(162*K5)</f>
        <v>163</v>
      </c>
      <c r="BW171" s="42"/>
    </row>
    <row r="172" spans="1:75" x14ac:dyDescent="0.2">
      <c r="A172" s="3" t="s">
        <v>6</v>
      </c>
      <c r="B172" s="2">
        <f>B151</f>
        <v>372</v>
      </c>
      <c r="C172" s="2">
        <f>C152</f>
        <v>328</v>
      </c>
      <c r="D172" s="2">
        <f>D153</f>
        <v>298</v>
      </c>
      <c r="E172" s="2">
        <f>E154</f>
        <v>286</v>
      </c>
      <c r="F172" s="2">
        <f>F155</f>
        <v>495</v>
      </c>
      <c r="G172" s="2">
        <f>G156</f>
        <v>475</v>
      </c>
      <c r="H172" s="2">
        <f>H157</f>
        <v>437</v>
      </c>
      <c r="I172" s="2">
        <f>I158</f>
        <v>385</v>
      </c>
      <c r="J172" s="2">
        <f>J159</f>
        <v>125</v>
      </c>
      <c r="K172" s="2">
        <f>K160</f>
        <v>73</v>
      </c>
      <c r="L172" s="2">
        <f>L161</f>
        <v>39</v>
      </c>
      <c r="M172" s="2">
        <f>M162</f>
        <v>19</v>
      </c>
      <c r="N172" s="2">
        <f>N163</f>
        <v>226</v>
      </c>
      <c r="O172" s="2">
        <f>O164</f>
        <v>214</v>
      </c>
      <c r="P172" s="2">
        <f>P165</f>
        <v>188</v>
      </c>
      <c r="Q172" s="2">
        <f>Q166</f>
        <v>144</v>
      </c>
      <c r="R172" s="2">
        <f>R135</f>
        <v>881</v>
      </c>
      <c r="S172" s="2">
        <f>S136</f>
        <v>837</v>
      </c>
      <c r="T172" s="2">
        <f>T137</f>
        <v>811</v>
      </c>
      <c r="U172" s="2">
        <f>U138</f>
        <v>799</v>
      </c>
      <c r="V172" s="2">
        <f>V139</f>
        <v>1006</v>
      </c>
      <c r="W172" s="2">
        <f>W140</f>
        <v>986</v>
      </c>
      <c r="X172" s="2">
        <f>X141</f>
        <v>952</v>
      </c>
      <c r="Y172" s="2">
        <f>Y142</f>
        <v>900</v>
      </c>
      <c r="Z172" s="2">
        <f>Z143</f>
        <v>640</v>
      </c>
      <c r="AA172" s="2">
        <f>AA144</f>
        <v>588</v>
      </c>
      <c r="AB172" s="2">
        <f>AB145</f>
        <v>550</v>
      </c>
      <c r="AC172" s="2">
        <f>AC146</f>
        <v>530</v>
      </c>
      <c r="AD172" s="2">
        <f>AD147</f>
        <v>739</v>
      </c>
      <c r="AE172" s="2">
        <f>AE148</f>
        <v>727</v>
      </c>
      <c r="AF172" s="2">
        <f>AF149</f>
        <v>697</v>
      </c>
      <c r="AG172" s="2">
        <f>AG150</f>
        <v>653</v>
      </c>
      <c r="AH172" s="5">
        <f t="shared" si="42"/>
        <v>16400</v>
      </c>
      <c r="AI172" s="5">
        <f t="shared" si="43"/>
        <v>11201200</v>
      </c>
      <c r="AJ172" s="2">
        <f t="shared" si="44"/>
        <v>8606720000</v>
      </c>
      <c r="AL172" s="92"/>
      <c r="AM172" s="92"/>
      <c r="AN172" s="92"/>
      <c r="AO172" s="92"/>
      <c r="AP172" s="92"/>
      <c r="AQ172" s="92"/>
      <c r="AR172" s="92"/>
      <c r="AS172" s="92"/>
      <c r="AT172" s="92"/>
      <c r="AU172" s="92"/>
      <c r="AV172" s="92"/>
      <c r="AW172" s="92"/>
      <c r="AX172" s="92"/>
      <c r="AY172" s="92"/>
      <c r="AZ172" s="92"/>
      <c r="BA172" s="92"/>
      <c r="BB172" s="92"/>
      <c r="BC172" s="92"/>
      <c r="BD172" s="92"/>
      <c r="BE172" s="92"/>
      <c r="BF172" s="92"/>
      <c r="BG172" s="92"/>
      <c r="BH172" s="92"/>
      <c r="BI172" s="92"/>
      <c r="BJ172" s="92"/>
      <c r="BK172" s="92"/>
      <c r="BL172" s="92"/>
      <c r="BM172" s="92"/>
      <c r="BN172" s="92"/>
      <c r="BO172" s="92"/>
      <c r="BP172" s="92"/>
      <c r="BQ172" s="92"/>
      <c r="BS172" s="42"/>
      <c r="BT172" s="50" t="s">
        <v>724</v>
      </c>
      <c r="BU172" s="51" t="s">
        <v>1014</v>
      </c>
      <c r="BV172" s="52">
        <f>K3+(163*K5)</f>
        <v>164</v>
      </c>
      <c r="BW172" s="42"/>
    </row>
    <row r="173" spans="1:75" x14ac:dyDescent="0.2">
      <c r="A173" s="3" t="s">
        <v>7</v>
      </c>
      <c r="B173" s="2">
        <f>B150</f>
        <v>381</v>
      </c>
      <c r="C173" s="2">
        <f>C149</f>
        <v>329</v>
      </c>
      <c r="D173" s="2">
        <f>D148</f>
        <v>295</v>
      </c>
      <c r="E173" s="2">
        <f>E147</f>
        <v>275</v>
      </c>
      <c r="F173" s="2">
        <f>F146</f>
        <v>482</v>
      </c>
      <c r="G173" s="2">
        <f>G145</f>
        <v>470</v>
      </c>
      <c r="H173" s="2">
        <f>H144</f>
        <v>444</v>
      </c>
      <c r="I173" s="2">
        <f>I143</f>
        <v>400</v>
      </c>
      <c r="J173" s="2">
        <f>J142</f>
        <v>116</v>
      </c>
      <c r="K173" s="2">
        <f>K141</f>
        <v>72</v>
      </c>
      <c r="L173" s="2">
        <f>L140</f>
        <v>42</v>
      </c>
      <c r="M173" s="2">
        <f>M139</f>
        <v>30</v>
      </c>
      <c r="N173" s="2">
        <f>N138</f>
        <v>239</v>
      </c>
      <c r="O173" s="2">
        <f>O137</f>
        <v>219</v>
      </c>
      <c r="P173" s="2">
        <f>P136</f>
        <v>181</v>
      </c>
      <c r="Q173" s="2">
        <f>Q135</f>
        <v>129</v>
      </c>
      <c r="R173" s="2">
        <f>R166</f>
        <v>896</v>
      </c>
      <c r="S173" s="2">
        <f>S165</f>
        <v>844</v>
      </c>
      <c r="T173" s="2">
        <f>T164</f>
        <v>806</v>
      </c>
      <c r="U173" s="2">
        <f>U163</f>
        <v>786</v>
      </c>
      <c r="V173" s="2">
        <f>V162</f>
        <v>995</v>
      </c>
      <c r="W173" s="2">
        <f>W161</f>
        <v>983</v>
      </c>
      <c r="X173" s="2">
        <f>X160</f>
        <v>953</v>
      </c>
      <c r="Y173" s="2">
        <f>Y159</f>
        <v>909</v>
      </c>
      <c r="Z173" s="2">
        <f>Z158</f>
        <v>625</v>
      </c>
      <c r="AA173" s="2">
        <f>AA157</f>
        <v>581</v>
      </c>
      <c r="AB173" s="2">
        <f>AB156</f>
        <v>555</v>
      </c>
      <c r="AC173" s="2">
        <f>AC155</f>
        <v>543</v>
      </c>
      <c r="AD173" s="2">
        <f>AD154</f>
        <v>750</v>
      </c>
      <c r="AE173" s="2">
        <f>AE153</f>
        <v>730</v>
      </c>
      <c r="AF173" s="2">
        <f>AF152</f>
        <v>696</v>
      </c>
      <c r="AG173" s="2">
        <f>AG151</f>
        <v>644</v>
      </c>
      <c r="AH173" s="5">
        <f t="shared" si="42"/>
        <v>16400</v>
      </c>
      <c r="AI173" s="5">
        <f t="shared" si="43"/>
        <v>11201200</v>
      </c>
      <c r="AJ173" s="2">
        <f t="shared" si="44"/>
        <v>8606720000</v>
      </c>
      <c r="BK173" s="92"/>
      <c r="BL173" s="92"/>
      <c r="BM173" s="92"/>
      <c r="BN173" s="92"/>
      <c r="BO173" s="92"/>
      <c r="BP173" s="92"/>
      <c r="BQ173" s="92"/>
      <c r="BS173" s="42"/>
      <c r="BT173" s="50" t="s">
        <v>290</v>
      </c>
      <c r="BU173" s="51" t="s">
        <v>1014</v>
      </c>
      <c r="BV173" s="52">
        <f>K3+(164*K5)</f>
        <v>165</v>
      </c>
      <c r="BW173" s="42"/>
    </row>
    <row r="174" spans="1:75" x14ac:dyDescent="0.2">
      <c r="BS174" s="42"/>
      <c r="BT174" s="50" t="s">
        <v>475</v>
      </c>
      <c r="BU174" s="51" t="s">
        <v>1014</v>
      </c>
      <c r="BV174" s="52">
        <f>K3+(165*K5)</f>
        <v>166</v>
      </c>
      <c r="BW174" s="42"/>
    </row>
    <row r="175" spans="1:75" x14ac:dyDescent="0.2">
      <c r="BS175" s="42"/>
      <c r="BT175" s="50" t="s">
        <v>107</v>
      </c>
      <c r="BU175" s="51" t="s">
        <v>1014</v>
      </c>
      <c r="BV175" s="52">
        <f>K3+(166*K5)</f>
        <v>167</v>
      </c>
      <c r="BW175" s="42"/>
    </row>
    <row r="176" spans="1:75" ht="13.5" thickBot="1" x14ac:dyDescent="0.25">
      <c r="A176" s="1" t="s">
        <v>5</v>
      </c>
      <c r="B176" s="1" t="s">
        <v>1182</v>
      </c>
      <c r="D176" s="2" t="s">
        <v>5</v>
      </c>
      <c r="BA176" s="53" t="s">
        <v>1158</v>
      </c>
      <c r="BS176" s="42"/>
      <c r="BT176" s="50" t="s">
        <v>170</v>
      </c>
      <c r="BU176" s="51" t="s">
        <v>1014</v>
      </c>
      <c r="BV176" s="52">
        <f>K3+(167*K5)</f>
        <v>168</v>
      </c>
      <c r="BW176" s="42"/>
    </row>
    <row r="177" spans="1:75" x14ac:dyDescent="0.2">
      <c r="A177" s="1">
        <v>1</v>
      </c>
      <c r="B177" s="119">
        <v>1</v>
      </c>
      <c r="C177" s="6">
        <v>402</v>
      </c>
      <c r="D177" s="6">
        <v>932</v>
      </c>
      <c r="E177" s="31">
        <v>563</v>
      </c>
      <c r="F177" s="6">
        <v>799</v>
      </c>
      <c r="G177" s="6">
        <v>656</v>
      </c>
      <c r="H177" s="6">
        <v>190</v>
      </c>
      <c r="I177" s="6">
        <v>301</v>
      </c>
      <c r="J177" s="6">
        <v>443</v>
      </c>
      <c r="K177" s="6">
        <v>44</v>
      </c>
      <c r="L177" s="6">
        <v>538</v>
      </c>
      <c r="M177" s="6">
        <v>905</v>
      </c>
      <c r="N177" s="6">
        <v>677</v>
      </c>
      <c r="O177" s="6">
        <v>822</v>
      </c>
      <c r="P177" s="6">
        <v>264</v>
      </c>
      <c r="Q177" s="6">
        <v>151</v>
      </c>
      <c r="R177" s="6">
        <v>871</v>
      </c>
      <c r="S177" s="6">
        <v>760</v>
      </c>
      <c r="T177" s="6">
        <v>198</v>
      </c>
      <c r="U177" s="6">
        <v>341</v>
      </c>
      <c r="V177" s="6">
        <v>121</v>
      </c>
      <c r="W177" s="6">
        <v>490</v>
      </c>
      <c r="X177" s="6">
        <v>988</v>
      </c>
      <c r="Y177" s="6">
        <v>587</v>
      </c>
      <c r="Z177" s="6">
        <v>733</v>
      </c>
      <c r="AA177" s="6">
        <v>846</v>
      </c>
      <c r="AB177" s="6">
        <v>384</v>
      </c>
      <c r="AC177" s="6">
        <v>239</v>
      </c>
      <c r="AD177" s="6">
        <v>451</v>
      </c>
      <c r="AE177" s="6">
        <v>84</v>
      </c>
      <c r="AF177" s="6">
        <v>610</v>
      </c>
      <c r="AG177" s="80">
        <v>1009</v>
      </c>
      <c r="AH177" s="5">
        <f>SUM(B177:AG177)</f>
        <v>16400</v>
      </c>
      <c r="AI177" s="5">
        <f>SUMSQ(B177:AG177)</f>
        <v>11201200</v>
      </c>
      <c r="AL177" s="122" t="s">
        <v>202</v>
      </c>
      <c r="AM177" s="123" t="s">
        <v>296</v>
      </c>
      <c r="AN177" s="124" t="s">
        <v>141</v>
      </c>
      <c r="AO177" s="123" t="s">
        <v>360</v>
      </c>
      <c r="AP177" s="123" t="s">
        <v>79</v>
      </c>
      <c r="AQ177" s="123" t="s">
        <v>423</v>
      </c>
      <c r="AR177" s="123" t="s">
        <v>15</v>
      </c>
      <c r="AS177" s="123" t="s">
        <v>485</v>
      </c>
      <c r="AT177" s="123" t="s">
        <v>718</v>
      </c>
      <c r="AU177" s="123" t="s">
        <v>812</v>
      </c>
      <c r="AV177" s="123" t="s">
        <v>655</v>
      </c>
      <c r="AW177" s="124" t="s">
        <v>1138</v>
      </c>
      <c r="AX177" s="123" t="s">
        <v>592</v>
      </c>
      <c r="AY177" s="123" t="s">
        <v>937</v>
      </c>
      <c r="AZ177" s="123" t="s">
        <v>530</v>
      </c>
      <c r="BA177" s="123" t="s">
        <v>999</v>
      </c>
      <c r="BB177" s="124" t="s">
        <v>320</v>
      </c>
      <c r="BC177" s="123" t="s">
        <v>225</v>
      </c>
      <c r="BD177" s="123" t="s">
        <v>383</v>
      </c>
      <c r="BE177" s="123" t="s">
        <v>163</v>
      </c>
      <c r="BF177" s="123" t="s">
        <v>447</v>
      </c>
      <c r="BG177" s="123" t="s">
        <v>103</v>
      </c>
      <c r="BH177" s="124" t="s">
        <v>509</v>
      </c>
      <c r="BI177" s="123" t="s">
        <v>39</v>
      </c>
      <c r="BJ177" s="123" t="s">
        <v>804</v>
      </c>
      <c r="BK177" s="124" t="s">
        <v>710</v>
      </c>
      <c r="BL177" s="123" t="s">
        <v>868</v>
      </c>
      <c r="BM177" s="123" t="s">
        <v>647</v>
      </c>
      <c r="BN177" s="123" t="s">
        <v>930</v>
      </c>
      <c r="BO177" s="123" t="s">
        <v>584</v>
      </c>
      <c r="BP177" s="123" t="s">
        <v>991</v>
      </c>
      <c r="BQ177" s="125" t="s">
        <v>522</v>
      </c>
      <c r="BS177" s="42"/>
      <c r="BT177" s="50" t="s">
        <v>365</v>
      </c>
      <c r="BU177" s="51" t="s">
        <v>1014</v>
      </c>
      <c r="BV177" s="52">
        <f>K3+(168*K5)</f>
        <v>169</v>
      </c>
      <c r="BW177" s="42"/>
    </row>
    <row r="178" spans="1:75" x14ac:dyDescent="0.2">
      <c r="A178" s="1">
        <v>2</v>
      </c>
      <c r="B178" s="7">
        <v>422</v>
      </c>
      <c r="C178" s="97">
        <v>53</v>
      </c>
      <c r="D178" s="12">
        <v>519</v>
      </c>
      <c r="E178" s="8">
        <v>920</v>
      </c>
      <c r="F178" s="8">
        <v>700</v>
      </c>
      <c r="G178" s="8">
        <v>811</v>
      </c>
      <c r="H178" s="8">
        <v>281</v>
      </c>
      <c r="I178" s="8">
        <v>138</v>
      </c>
      <c r="J178" s="8">
        <v>32</v>
      </c>
      <c r="K178" s="8">
        <v>399</v>
      </c>
      <c r="L178" s="8">
        <v>957</v>
      </c>
      <c r="M178" s="8">
        <v>558</v>
      </c>
      <c r="N178" s="8">
        <v>770</v>
      </c>
      <c r="O178" s="8">
        <v>657</v>
      </c>
      <c r="P178" s="8">
        <v>163</v>
      </c>
      <c r="Q178" s="8">
        <v>308</v>
      </c>
      <c r="R178" s="8">
        <v>708</v>
      </c>
      <c r="S178" s="8">
        <v>851</v>
      </c>
      <c r="T178" s="8">
        <v>353</v>
      </c>
      <c r="U178" s="8">
        <v>242</v>
      </c>
      <c r="V178" s="8">
        <v>478</v>
      </c>
      <c r="W178" s="8">
        <v>77</v>
      </c>
      <c r="X178" s="8">
        <v>639</v>
      </c>
      <c r="Y178" s="8">
        <v>1008</v>
      </c>
      <c r="Z178" s="8">
        <v>890</v>
      </c>
      <c r="AA178" s="8">
        <v>745</v>
      </c>
      <c r="AB178" s="8">
        <v>219</v>
      </c>
      <c r="AC178" s="8">
        <v>332</v>
      </c>
      <c r="AD178" s="8">
        <v>104</v>
      </c>
      <c r="AE178" s="8">
        <v>503</v>
      </c>
      <c r="AF178" s="8">
        <v>965</v>
      </c>
      <c r="AG178" s="9">
        <v>598</v>
      </c>
      <c r="AH178" s="5">
        <f t="shared" ref="AH178:AH208" si="45">SUM(B178:AG178)</f>
        <v>16400</v>
      </c>
      <c r="AI178" s="5">
        <f t="shared" ref="AI178:AI208" si="46">SUMSQ(B178:AG178)</f>
        <v>11201200</v>
      </c>
      <c r="AL178" s="126" t="s">
        <v>207</v>
      </c>
      <c r="AM178" s="127" t="s">
        <v>301</v>
      </c>
      <c r="AN178" s="127" t="s">
        <v>145</v>
      </c>
      <c r="AO178" s="128" t="s">
        <v>1128</v>
      </c>
      <c r="AP178" s="127" t="s">
        <v>84</v>
      </c>
      <c r="AQ178" s="127" t="s">
        <v>428</v>
      </c>
      <c r="AR178" s="127" t="s">
        <v>20</v>
      </c>
      <c r="AS178" s="127" t="s">
        <v>490</v>
      </c>
      <c r="AT178" s="127" t="s">
        <v>728</v>
      </c>
      <c r="AU178" s="127" t="s">
        <v>823</v>
      </c>
      <c r="AV178" s="128" t="s">
        <v>666</v>
      </c>
      <c r="AW178" s="127" t="s">
        <v>885</v>
      </c>
      <c r="AX178" s="127" t="s">
        <v>603</v>
      </c>
      <c r="AY178" s="127" t="s">
        <v>948</v>
      </c>
      <c r="AZ178" s="127" t="s">
        <v>539</v>
      </c>
      <c r="BA178" s="127" t="s">
        <v>1010</v>
      </c>
      <c r="BB178" s="127" t="s">
        <v>309</v>
      </c>
      <c r="BC178" s="128" t="s">
        <v>214</v>
      </c>
      <c r="BD178" s="127" t="s">
        <v>372</v>
      </c>
      <c r="BE178" s="127" t="s">
        <v>153</v>
      </c>
      <c r="BF178" s="127" t="s">
        <v>19</v>
      </c>
      <c r="BG178" s="127" t="s">
        <v>92</v>
      </c>
      <c r="BH178" s="127" t="s">
        <v>498</v>
      </c>
      <c r="BI178" s="128" t="s">
        <v>28</v>
      </c>
      <c r="BJ178" s="128" t="s">
        <v>799</v>
      </c>
      <c r="BK178" s="127" t="s">
        <v>706</v>
      </c>
      <c r="BL178" s="127" t="s">
        <v>863</v>
      </c>
      <c r="BM178" s="127" t="s">
        <v>642</v>
      </c>
      <c r="BN178" s="127" t="s">
        <v>925</v>
      </c>
      <c r="BO178" s="127" t="s">
        <v>579</v>
      </c>
      <c r="BP178" s="128" t="s">
        <v>986</v>
      </c>
      <c r="BQ178" s="129" t="s">
        <v>517</v>
      </c>
      <c r="BS178" s="42"/>
      <c r="BT178" s="50" t="s">
        <v>432</v>
      </c>
      <c r="BU178" s="51" t="s">
        <v>1014</v>
      </c>
      <c r="BV178" s="52">
        <f>K3+(169*K5)</f>
        <v>170</v>
      </c>
      <c r="BW178" s="42"/>
    </row>
    <row r="179" spans="1:75" x14ac:dyDescent="0.2">
      <c r="A179" s="1">
        <v>3</v>
      </c>
      <c r="B179" s="7">
        <v>1018</v>
      </c>
      <c r="C179" s="12">
        <v>617</v>
      </c>
      <c r="D179" s="97">
        <v>91</v>
      </c>
      <c r="E179" s="8">
        <v>460</v>
      </c>
      <c r="F179" s="8">
        <v>232</v>
      </c>
      <c r="G179" s="8">
        <v>375</v>
      </c>
      <c r="H179" s="8">
        <v>837</v>
      </c>
      <c r="I179" s="8">
        <v>726</v>
      </c>
      <c r="J179" s="8">
        <v>580</v>
      </c>
      <c r="K179" s="8">
        <v>979</v>
      </c>
      <c r="L179" s="8">
        <v>481</v>
      </c>
      <c r="M179" s="8">
        <v>114</v>
      </c>
      <c r="N179" s="8">
        <v>350</v>
      </c>
      <c r="O179" s="8">
        <v>205</v>
      </c>
      <c r="P179" s="8">
        <v>767</v>
      </c>
      <c r="Q179" s="8">
        <v>880</v>
      </c>
      <c r="R179" s="8">
        <v>160</v>
      </c>
      <c r="S179" s="8">
        <v>271</v>
      </c>
      <c r="T179" s="8">
        <v>829</v>
      </c>
      <c r="U179" s="8">
        <v>686</v>
      </c>
      <c r="V179" s="8">
        <v>898</v>
      </c>
      <c r="W179" s="8">
        <v>529</v>
      </c>
      <c r="X179" s="8">
        <v>35</v>
      </c>
      <c r="Y179" s="8">
        <v>436</v>
      </c>
      <c r="Z179" s="8">
        <v>294</v>
      </c>
      <c r="AA179" s="8">
        <v>181</v>
      </c>
      <c r="AB179" s="8">
        <v>647</v>
      </c>
      <c r="AC179" s="8">
        <v>792</v>
      </c>
      <c r="AD179" s="8">
        <v>572</v>
      </c>
      <c r="AE179" s="8">
        <v>939</v>
      </c>
      <c r="AF179" s="8">
        <v>409</v>
      </c>
      <c r="AG179" s="9">
        <v>10</v>
      </c>
      <c r="AH179" s="5">
        <f t="shared" si="45"/>
        <v>16400</v>
      </c>
      <c r="AI179" s="5">
        <f t="shared" si="46"/>
        <v>11201200</v>
      </c>
      <c r="AJ179" s="2">
        <f t="shared" si="44"/>
        <v>8606720000</v>
      </c>
      <c r="AL179" s="130" t="s">
        <v>204</v>
      </c>
      <c r="AM179" s="127" t="s">
        <v>298</v>
      </c>
      <c r="AN179" s="127" t="s">
        <v>142</v>
      </c>
      <c r="AO179" s="127" t="s">
        <v>362</v>
      </c>
      <c r="AP179" s="127" t="s">
        <v>81</v>
      </c>
      <c r="AQ179" s="127" t="s">
        <v>425</v>
      </c>
      <c r="AR179" s="128" t="s">
        <v>17</v>
      </c>
      <c r="AS179" s="127" t="s">
        <v>487</v>
      </c>
      <c r="AT179" s="127" t="s">
        <v>716</v>
      </c>
      <c r="AU179" s="128" t="s">
        <v>810</v>
      </c>
      <c r="AV179" s="127" t="s">
        <v>653</v>
      </c>
      <c r="AW179" s="127" t="s">
        <v>873</v>
      </c>
      <c r="AX179" s="127" t="s">
        <v>590</v>
      </c>
      <c r="AY179" s="127" t="s">
        <v>935</v>
      </c>
      <c r="AZ179" s="127" t="s">
        <v>528</v>
      </c>
      <c r="BA179" s="128" t="s">
        <v>997</v>
      </c>
      <c r="BB179" s="127" t="s">
        <v>322</v>
      </c>
      <c r="BC179" s="127" t="s">
        <v>227</v>
      </c>
      <c r="BD179" s="127" t="s">
        <v>385</v>
      </c>
      <c r="BE179" s="127" t="s">
        <v>165</v>
      </c>
      <c r="BF179" s="128" t="s">
        <v>1112</v>
      </c>
      <c r="BG179" s="127" t="s">
        <v>105</v>
      </c>
      <c r="BH179" s="127" t="s">
        <v>511</v>
      </c>
      <c r="BI179" s="127" t="s">
        <v>41</v>
      </c>
      <c r="BJ179" s="127" t="s">
        <v>802</v>
      </c>
      <c r="BK179" s="127" t="s">
        <v>709</v>
      </c>
      <c r="BL179" s="127" t="s">
        <v>866</v>
      </c>
      <c r="BM179" s="127" t="s">
        <v>645</v>
      </c>
      <c r="BN179" s="127" t="s">
        <v>928</v>
      </c>
      <c r="BO179" s="128" t="s">
        <v>582</v>
      </c>
      <c r="BP179" s="127" t="s">
        <v>989</v>
      </c>
      <c r="BQ179" s="129" t="s">
        <v>520</v>
      </c>
      <c r="BS179" s="42"/>
      <c r="BT179" s="50" t="s">
        <v>31</v>
      </c>
      <c r="BU179" s="51" t="s">
        <v>1014</v>
      </c>
      <c r="BV179" s="52">
        <f>K3+(170*K5)</f>
        <v>171</v>
      </c>
      <c r="BW179" s="42"/>
    </row>
    <row r="180" spans="1:75" x14ac:dyDescent="0.2">
      <c r="A180" s="1">
        <v>4</v>
      </c>
      <c r="B180" s="29">
        <v>605</v>
      </c>
      <c r="C180" s="8">
        <v>974</v>
      </c>
      <c r="D180" s="8">
        <v>512</v>
      </c>
      <c r="E180" s="97">
        <v>111</v>
      </c>
      <c r="F180" s="8">
        <v>323</v>
      </c>
      <c r="G180" s="8">
        <v>212</v>
      </c>
      <c r="H180" s="8">
        <v>738</v>
      </c>
      <c r="I180" s="8">
        <v>881</v>
      </c>
      <c r="J180" s="8">
        <v>999</v>
      </c>
      <c r="K180" s="8">
        <v>632</v>
      </c>
      <c r="L180" s="8">
        <v>70</v>
      </c>
      <c r="M180" s="8">
        <v>469</v>
      </c>
      <c r="N180" s="8">
        <v>249</v>
      </c>
      <c r="O180" s="8">
        <v>362</v>
      </c>
      <c r="P180" s="8">
        <v>860</v>
      </c>
      <c r="Q180" s="8">
        <v>715</v>
      </c>
      <c r="R180" s="8">
        <v>315</v>
      </c>
      <c r="S180" s="8">
        <v>172</v>
      </c>
      <c r="T180" s="8">
        <v>666</v>
      </c>
      <c r="U180" s="8">
        <v>777</v>
      </c>
      <c r="V180" s="8">
        <v>549</v>
      </c>
      <c r="W180" s="8">
        <v>950</v>
      </c>
      <c r="X180" s="8">
        <v>392</v>
      </c>
      <c r="Y180" s="8">
        <v>23</v>
      </c>
      <c r="Z180" s="8">
        <v>129</v>
      </c>
      <c r="AA180" s="8">
        <v>274</v>
      </c>
      <c r="AB180" s="8">
        <v>804</v>
      </c>
      <c r="AC180" s="8">
        <v>691</v>
      </c>
      <c r="AD180" s="8">
        <v>927</v>
      </c>
      <c r="AE180" s="8">
        <v>528</v>
      </c>
      <c r="AF180" s="8">
        <v>62</v>
      </c>
      <c r="AG180" s="9">
        <v>429</v>
      </c>
      <c r="AH180" s="5">
        <f t="shared" si="45"/>
        <v>16400</v>
      </c>
      <c r="AI180" s="5">
        <f t="shared" si="46"/>
        <v>11201200</v>
      </c>
      <c r="AJ180" s="2">
        <f t="shared" si="44"/>
        <v>8606720000</v>
      </c>
      <c r="AL180" s="126" t="s">
        <v>205</v>
      </c>
      <c r="AM180" s="128" t="s">
        <v>299</v>
      </c>
      <c r="AN180" s="127" t="s">
        <v>143</v>
      </c>
      <c r="AO180" s="127" t="s">
        <v>363</v>
      </c>
      <c r="AP180" s="127" t="s">
        <v>82</v>
      </c>
      <c r="AQ180" s="127" t="s">
        <v>426</v>
      </c>
      <c r="AR180" s="127" t="s">
        <v>18</v>
      </c>
      <c r="AS180" s="128" t="s">
        <v>488</v>
      </c>
      <c r="AT180" s="128" t="s">
        <v>730</v>
      </c>
      <c r="AU180" s="127" t="s">
        <v>825</v>
      </c>
      <c r="AV180" s="127" t="s">
        <v>668</v>
      </c>
      <c r="AW180" s="127" t="s">
        <v>887</v>
      </c>
      <c r="AX180" s="127" t="s">
        <v>605</v>
      </c>
      <c r="AY180" s="127" t="s">
        <v>950</v>
      </c>
      <c r="AZ180" s="128" t="s">
        <v>541</v>
      </c>
      <c r="BA180" s="127" t="s">
        <v>1012</v>
      </c>
      <c r="BB180" s="127" t="s">
        <v>307</v>
      </c>
      <c r="BC180" s="127" t="s">
        <v>213</v>
      </c>
      <c r="BD180" s="127" t="s">
        <v>370</v>
      </c>
      <c r="BE180" s="127" t="s">
        <v>151</v>
      </c>
      <c r="BF180" s="127" t="s">
        <v>434</v>
      </c>
      <c r="BG180" s="128" t="s">
        <v>90</v>
      </c>
      <c r="BH180" s="127" t="s">
        <v>496</v>
      </c>
      <c r="BI180" s="127" t="s">
        <v>26</v>
      </c>
      <c r="BJ180" s="127" t="s">
        <v>801</v>
      </c>
      <c r="BK180" s="127" t="s">
        <v>708</v>
      </c>
      <c r="BL180" s="127" t="s">
        <v>865</v>
      </c>
      <c r="BM180" s="127" t="s">
        <v>644</v>
      </c>
      <c r="BN180" s="128" t="s">
        <v>1134</v>
      </c>
      <c r="BO180" s="127" t="s">
        <v>581</v>
      </c>
      <c r="BP180" s="127" t="s">
        <v>988</v>
      </c>
      <c r="BQ180" s="129" t="s">
        <v>519</v>
      </c>
      <c r="BS180" s="42"/>
      <c r="BT180" s="50" t="s">
        <v>213</v>
      </c>
      <c r="BU180" s="51" t="s">
        <v>1014</v>
      </c>
      <c r="BV180" s="52">
        <f>K3+(171*K5)</f>
        <v>172</v>
      </c>
      <c r="BW180" s="42"/>
    </row>
    <row r="181" spans="1:75" x14ac:dyDescent="0.2">
      <c r="A181" s="1">
        <v>5</v>
      </c>
      <c r="B181" s="7">
        <v>900</v>
      </c>
      <c r="C181" s="8">
        <v>531</v>
      </c>
      <c r="D181" s="8">
        <v>33</v>
      </c>
      <c r="E181" s="8">
        <v>434</v>
      </c>
      <c r="F181" s="97">
        <v>158</v>
      </c>
      <c r="G181" s="8">
        <v>269</v>
      </c>
      <c r="H181" s="8">
        <v>831</v>
      </c>
      <c r="I181" s="12">
        <v>688</v>
      </c>
      <c r="J181" s="8">
        <v>570</v>
      </c>
      <c r="K181" s="8">
        <v>937</v>
      </c>
      <c r="L181" s="8">
        <v>411</v>
      </c>
      <c r="M181" s="8">
        <v>12</v>
      </c>
      <c r="N181" s="8">
        <v>296</v>
      </c>
      <c r="O181" s="8">
        <v>183</v>
      </c>
      <c r="P181" s="8">
        <v>645</v>
      </c>
      <c r="Q181" s="8">
        <v>790</v>
      </c>
      <c r="R181" s="8">
        <v>230</v>
      </c>
      <c r="S181" s="8">
        <v>373</v>
      </c>
      <c r="T181" s="8">
        <v>839</v>
      </c>
      <c r="U181" s="8">
        <v>728</v>
      </c>
      <c r="V181" s="8">
        <v>1020</v>
      </c>
      <c r="W181" s="8">
        <v>619</v>
      </c>
      <c r="X181" s="8">
        <v>89</v>
      </c>
      <c r="Y181" s="8">
        <v>458</v>
      </c>
      <c r="Z181" s="8">
        <v>352</v>
      </c>
      <c r="AA181" s="8">
        <v>207</v>
      </c>
      <c r="AB181" s="8">
        <v>765</v>
      </c>
      <c r="AC181" s="8">
        <v>878</v>
      </c>
      <c r="AD181" s="8">
        <v>578</v>
      </c>
      <c r="AE181" s="8">
        <v>977</v>
      </c>
      <c r="AF181" s="8">
        <v>483</v>
      </c>
      <c r="AG181" s="9">
        <v>116</v>
      </c>
      <c r="AH181" s="5">
        <f t="shared" si="45"/>
        <v>16400</v>
      </c>
      <c r="AI181" s="5">
        <f t="shared" si="46"/>
        <v>11201200</v>
      </c>
      <c r="AJ181" s="2">
        <f t="shared" si="44"/>
        <v>8606720000</v>
      </c>
      <c r="AK181" s="2" t="s">
        <v>5</v>
      </c>
      <c r="AL181" s="130" t="s">
        <v>1111</v>
      </c>
      <c r="AM181" s="127" t="s">
        <v>292</v>
      </c>
      <c r="AN181" s="127" t="s">
        <v>137</v>
      </c>
      <c r="AO181" s="127" t="s">
        <v>356</v>
      </c>
      <c r="AP181" s="127" t="s">
        <v>75</v>
      </c>
      <c r="AQ181" s="127" t="s">
        <v>419</v>
      </c>
      <c r="AR181" s="127" t="s">
        <v>12</v>
      </c>
      <c r="AS181" s="127" t="s">
        <v>481</v>
      </c>
      <c r="AT181" s="127" t="s">
        <v>722</v>
      </c>
      <c r="AU181" s="128" t="s">
        <v>816</v>
      </c>
      <c r="AV181" s="127" t="s">
        <v>659</v>
      </c>
      <c r="AW181" s="127" t="s">
        <v>878</v>
      </c>
      <c r="AX181" s="127" t="s">
        <v>596</v>
      </c>
      <c r="AY181" s="127" t="s">
        <v>941</v>
      </c>
      <c r="AZ181" s="127" t="s">
        <v>533</v>
      </c>
      <c r="BA181" s="127" t="s">
        <v>1003</v>
      </c>
      <c r="BB181" s="127" t="s">
        <v>316</v>
      </c>
      <c r="BC181" s="127" t="s">
        <v>221</v>
      </c>
      <c r="BD181" s="128" t="s">
        <v>1016</v>
      </c>
      <c r="BE181" s="127" t="s">
        <v>159</v>
      </c>
      <c r="BF181" s="128" t="s">
        <v>443</v>
      </c>
      <c r="BG181" s="127" t="s">
        <v>99</v>
      </c>
      <c r="BH181" s="127" t="s">
        <v>505</v>
      </c>
      <c r="BI181" s="127" t="s">
        <v>35</v>
      </c>
      <c r="BJ181" s="127" t="s">
        <v>808</v>
      </c>
      <c r="BK181" s="127" t="s">
        <v>714</v>
      </c>
      <c r="BL181" s="127" t="s">
        <v>871</v>
      </c>
      <c r="BM181" s="128" t="s">
        <v>651</v>
      </c>
      <c r="BN181" s="127" t="s">
        <v>1</v>
      </c>
      <c r="BO181" s="128" t="s">
        <v>588</v>
      </c>
      <c r="BP181" s="127" t="s">
        <v>995</v>
      </c>
      <c r="BQ181" s="129" t="s">
        <v>526</v>
      </c>
      <c r="BS181" s="42"/>
      <c r="BT181" s="50" t="s">
        <v>785</v>
      </c>
      <c r="BU181" s="51" t="s">
        <v>1014</v>
      </c>
      <c r="BV181" s="52">
        <f>K3+(172*K5)</f>
        <v>173</v>
      </c>
      <c r="BW181" s="42"/>
    </row>
    <row r="182" spans="1:75" x14ac:dyDescent="0.2">
      <c r="A182" s="1">
        <v>6</v>
      </c>
      <c r="B182" s="7">
        <v>551</v>
      </c>
      <c r="C182" s="8">
        <v>952</v>
      </c>
      <c r="D182" s="8">
        <v>390</v>
      </c>
      <c r="E182" s="8">
        <v>21</v>
      </c>
      <c r="F182" s="8">
        <v>313</v>
      </c>
      <c r="G182" s="97">
        <v>170</v>
      </c>
      <c r="H182" s="12">
        <v>668</v>
      </c>
      <c r="I182" s="8">
        <v>779</v>
      </c>
      <c r="J182" s="8">
        <v>925</v>
      </c>
      <c r="K182" s="8">
        <v>526</v>
      </c>
      <c r="L182" s="8">
        <v>64</v>
      </c>
      <c r="M182" s="8">
        <v>431</v>
      </c>
      <c r="N182" s="8">
        <v>131</v>
      </c>
      <c r="O182" s="8">
        <v>276</v>
      </c>
      <c r="P182" s="8">
        <v>802</v>
      </c>
      <c r="Q182" s="8">
        <v>689</v>
      </c>
      <c r="R182" s="8">
        <v>321</v>
      </c>
      <c r="S182" s="8">
        <v>210</v>
      </c>
      <c r="T182" s="8">
        <v>740</v>
      </c>
      <c r="U182" s="8">
        <v>883</v>
      </c>
      <c r="V182" s="8">
        <v>607</v>
      </c>
      <c r="W182" s="8">
        <v>976</v>
      </c>
      <c r="X182" s="8">
        <v>510</v>
      </c>
      <c r="Y182" s="8">
        <v>109</v>
      </c>
      <c r="Z182" s="8">
        <v>251</v>
      </c>
      <c r="AA182" s="8">
        <v>364</v>
      </c>
      <c r="AB182" s="8">
        <v>858</v>
      </c>
      <c r="AC182" s="8">
        <v>713</v>
      </c>
      <c r="AD182" s="8">
        <v>997</v>
      </c>
      <c r="AE182" s="8">
        <v>630</v>
      </c>
      <c r="AF182" s="8">
        <v>72</v>
      </c>
      <c r="AG182" s="9">
        <v>471</v>
      </c>
      <c r="AH182" s="5">
        <f t="shared" si="45"/>
        <v>16400</v>
      </c>
      <c r="AI182" s="5">
        <f t="shared" si="46"/>
        <v>11201200</v>
      </c>
      <c r="AJ182" s="2">
        <f t="shared" si="44"/>
        <v>8606720000</v>
      </c>
      <c r="AL182" s="126" t="s">
        <v>211</v>
      </c>
      <c r="AM182" s="128" t="s">
        <v>305</v>
      </c>
      <c r="AN182" s="127" t="s">
        <v>149</v>
      </c>
      <c r="AO182" s="127" t="s">
        <v>368</v>
      </c>
      <c r="AP182" s="127" t="s">
        <v>88</v>
      </c>
      <c r="AQ182" s="127" t="s">
        <v>432</v>
      </c>
      <c r="AR182" s="127" t="s">
        <v>24</v>
      </c>
      <c r="AS182" s="127" t="s">
        <v>494</v>
      </c>
      <c r="AT182" s="128" t="s">
        <v>1129</v>
      </c>
      <c r="AU182" s="127" t="s">
        <v>819</v>
      </c>
      <c r="AV182" s="127" t="s">
        <v>662</v>
      </c>
      <c r="AW182" s="127" t="s">
        <v>881</v>
      </c>
      <c r="AX182" s="127" t="s">
        <v>599</v>
      </c>
      <c r="AY182" s="127" t="s">
        <v>944</v>
      </c>
      <c r="AZ182" s="127" t="s">
        <v>536</v>
      </c>
      <c r="BA182" s="127" t="s">
        <v>1006</v>
      </c>
      <c r="BB182" s="127" t="s">
        <v>313</v>
      </c>
      <c r="BC182" s="127" t="s">
        <v>218</v>
      </c>
      <c r="BD182" s="127" t="s">
        <v>376</v>
      </c>
      <c r="BE182" s="128" t="s">
        <v>65</v>
      </c>
      <c r="BF182" s="127" t="s">
        <v>440</v>
      </c>
      <c r="BG182" s="128" t="s">
        <v>96</v>
      </c>
      <c r="BH182" s="127" t="s">
        <v>502</v>
      </c>
      <c r="BI182" s="127" t="s">
        <v>32</v>
      </c>
      <c r="BJ182" s="127" t="s">
        <v>795</v>
      </c>
      <c r="BK182" s="127" t="s">
        <v>702</v>
      </c>
      <c r="BL182" s="128" t="s">
        <v>859</v>
      </c>
      <c r="BM182" s="127" t="s">
        <v>638</v>
      </c>
      <c r="BN182" s="128" t="s">
        <v>1084</v>
      </c>
      <c r="BO182" s="127" t="s">
        <v>575</v>
      </c>
      <c r="BP182" s="127" t="s">
        <v>982</v>
      </c>
      <c r="BQ182" s="129" t="s">
        <v>513</v>
      </c>
      <c r="BS182" s="42"/>
      <c r="BT182" s="50" t="s">
        <v>967</v>
      </c>
      <c r="BU182" s="51" t="s">
        <v>1014</v>
      </c>
      <c r="BV182" s="52">
        <f>K3+(173*K5)</f>
        <v>174</v>
      </c>
      <c r="BW182" s="42"/>
    </row>
    <row r="183" spans="1:75" x14ac:dyDescent="0.2">
      <c r="A183" s="1">
        <v>7</v>
      </c>
      <c r="B183" s="7">
        <v>123</v>
      </c>
      <c r="C183" s="8">
        <v>492</v>
      </c>
      <c r="D183" s="8">
        <v>986</v>
      </c>
      <c r="E183" s="8">
        <v>585</v>
      </c>
      <c r="F183" s="8">
        <v>869</v>
      </c>
      <c r="G183" s="12">
        <v>758</v>
      </c>
      <c r="H183" s="97">
        <v>200</v>
      </c>
      <c r="I183" s="8">
        <v>343</v>
      </c>
      <c r="J183" s="8">
        <v>449</v>
      </c>
      <c r="K183" s="8">
        <v>82</v>
      </c>
      <c r="L183" s="8">
        <v>612</v>
      </c>
      <c r="M183" s="8">
        <v>1011</v>
      </c>
      <c r="N183" s="8">
        <v>735</v>
      </c>
      <c r="O183" s="8">
        <v>848</v>
      </c>
      <c r="P183" s="8">
        <v>382</v>
      </c>
      <c r="Q183" s="8">
        <v>237</v>
      </c>
      <c r="R183" s="8">
        <v>797</v>
      </c>
      <c r="S183" s="8">
        <v>654</v>
      </c>
      <c r="T183" s="8">
        <v>192</v>
      </c>
      <c r="U183" s="8">
        <v>303</v>
      </c>
      <c r="V183" s="8">
        <v>3</v>
      </c>
      <c r="W183" s="8">
        <v>404</v>
      </c>
      <c r="X183" s="8">
        <v>930</v>
      </c>
      <c r="Y183" s="8">
        <v>561</v>
      </c>
      <c r="Z183" s="8">
        <v>679</v>
      </c>
      <c r="AA183" s="8">
        <v>824</v>
      </c>
      <c r="AB183" s="8">
        <v>262</v>
      </c>
      <c r="AC183" s="8">
        <v>149</v>
      </c>
      <c r="AD183" s="8">
        <v>441</v>
      </c>
      <c r="AE183" s="8">
        <v>42</v>
      </c>
      <c r="AF183" s="8">
        <v>540</v>
      </c>
      <c r="AG183" s="9">
        <v>907</v>
      </c>
      <c r="AH183" s="5">
        <f t="shared" si="45"/>
        <v>16400</v>
      </c>
      <c r="AI183" s="5">
        <f t="shared" si="46"/>
        <v>11201200</v>
      </c>
      <c r="AL183" s="126" t="s">
        <v>200</v>
      </c>
      <c r="AM183" s="127" t="s">
        <v>294</v>
      </c>
      <c r="AN183" s="128" t="s">
        <v>139</v>
      </c>
      <c r="AO183" s="127" t="s">
        <v>358</v>
      </c>
      <c r="AP183" s="128" t="s">
        <v>77</v>
      </c>
      <c r="AQ183" s="127" t="s">
        <v>421</v>
      </c>
      <c r="AR183" s="127" t="s">
        <v>14</v>
      </c>
      <c r="AS183" s="127" t="s">
        <v>483</v>
      </c>
      <c r="AT183" s="127" t="s">
        <v>720</v>
      </c>
      <c r="AU183" s="127" t="s">
        <v>814</v>
      </c>
      <c r="AV183" s="127" t="s">
        <v>657</v>
      </c>
      <c r="AW183" s="128" t="s">
        <v>876</v>
      </c>
      <c r="AX183" s="127" t="s">
        <v>594</v>
      </c>
      <c r="AY183" s="128" t="s">
        <v>939</v>
      </c>
      <c r="AZ183" s="127" t="s">
        <v>532</v>
      </c>
      <c r="BA183" s="127" t="s">
        <v>1001</v>
      </c>
      <c r="BB183" s="127" t="s">
        <v>318</v>
      </c>
      <c r="BC183" s="127" t="s">
        <v>223</v>
      </c>
      <c r="BD183" s="127" t="s">
        <v>381</v>
      </c>
      <c r="BE183" s="127" t="s">
        <v>161</v>
      </c>
      <c r="BF183" s="127" t="s">
        <v>445</v>
      </c>
      <c r="BG183" s="127" t="s">
        <v>101</v>
      </c>
      <c r="BH183" s="128" t="s">
        <v>507</v>
      </c>
      <c r="BI183" s="127" t="s">
        <v>37</v>
      </c>
      <c r="BJ183" s="127" t="s">
        <v>806</v>
      </c>
      <c r="BK183" s="127" t="s">
        <v>712</v>
      </c>
      <c r="BL183" s="127" t="s">
        <v>869</v>
      </c>
      <c r="BM183" s="127" t="s">
        <v>649</v>
      </c>
      <c r="BN183" s="127" t="s">
        <v>932</v>
      </c>
      <c r="BO183" s="127" t="s">
        <v>586</v>
      </c>
      <c r="BP183" s="127" t="s">
        <v>993</v>
      </c>
      <c r="BQ183" s="131" t="s">
        <v>1133</v>
      </c>
      <c r="BS183" s="42"/>
      <c r="BT183" s="50" t="s">
        <v>614</v>
      </c>
      <c r="BU183" s="51" t="s">
        <v>1014</v>
      </c>
      <c r="BV183" s="52">
        <f>K3+(174*K5)</f>
        <v>175</v>
      </c>
      <c r="BW183" s="42"/>
    </row>
    <row r="184" spans="1:75" x14ac:dyDescent="0.2">
      <c r="A184" s="1">
        <v>8</v>
      </c>
      <c r="B184" s="7">
        <v>480</v>
      </c>
      <c r="C184" s="8">
        <v>79</v>
      </c>
      <c r="D184" s="8">
        <v>637</v>
      </c>
      <c r="E184" s="8">
        <v>1006</v>
      </c>
      <c r="F184" s="12">
        <v>706</v>
      </c>
      <c r="G184" s="8">
        <v>849</v>
      </c>
      <c r="H184" s="8">
        <v>355</v>
      </c>
      <c r="I184" s="97">
        <v>244</v>
      </c>
      <c r="J184" s="8">
        <v>102</v>
      </c>
      <c r="K184" s="8">
        <v>501</v>
      </c>
      <c r="L184" s="8">
        <v>967</v>
      </c>
      <c r="M184" s="8">
        <v>600</v>
      </c>
      <c r="N184" s="8">
        <v>892</v>
      </c>
      <c r="O184" s="8">
        <v>747</v>
      </c>
      <c r="P184" s="8">
        <v>217</v>
      </c>
      <c r="Q184" s="8">
        <v>330</v>
      </c>
      <c r="R184" s="8">
        <v>698</v>
      </c>
      <c r="S184" s="8">
        <v>809</v>
      </c>
      <c r="T184" s="8">
        <v>283</v>
      </c>
      <c r="U184" s="8">
        <v>140</v>
      </c>
      <c r="V184" s="8">
        <v>424</v>
      </c>
      <c r="W184" s="8">
        <v>55</v>
      </c>
      <c r="X184" s="8">
        <v>517</v>
      </c>
      <c r="Y184" s="8">
        <v>918</v>
      </c>
      <c r="Z184" s="8">
        <v>772</v>
      </c>
      <c r="AA184" s="8">
        <v>659</v>
      </c>
      <c r="AB184" s="8">
        <v>161</v>
      </c>
      <c r="AC184" s="8">
        <v>306</v>
      </c>
      <c r="AD184" s="8">
        <v>30</v>
      </c>
      <c r="AE184" s="8">
        <v>397</v>
      </c>
      <c r="AF184" s="8">
        <v>959</v>
      </c>
      <c r="AG184" s="9">
        <v>560</v>
      </c>
      <c r="AH184" s="5">
        <f t="shared" si="45"/>
        <v>16400</v>
      </c>
      <c r="AI184" s="5">
        <f t="shared" si="46"/>
        <v>11201200</v>
      </c>
      <c r="AL184" s="126" t="s">
        <v>209</v>
      </c>
      <c r="AM184" s="127" t="s">
        <v>303</v>
      </c>
      <c r="AN184" s="127" t="s">
        <v>147</v>
      </c>
      <c r="AO184" s="128" t="s">
        <v>366</v>
      </c>
      <c r="AP184" s="127" t="s">
        <v>86</v>
      </c>
      <c r="AQ184" s="128" t="s">
        <v>430</v>
      </c>
      <c r="AR184" s="127" t="s">
        <v>22</v>
      </c>
      <c r="AS184" s="127" t="s">
        <v>492</v>
      </c>
      <c r="AT184" s="127" t="s">
        <v>726</v>
      </c>
      <c r="AU184" s="127" t="s">
        <v>821</v>
      </c>
      <c r="AV184" s="128" t="s">
        <v>664</v>
      </c>
      <c r="AW184" s="127" t="s">
        <v>883</v>
      </c>
      <c r="AX184" s="128" t="s">
        <v>601</v>
      </c>
      <c r="AY184" s="127" t="s">
        <v>946</v>
      </c>
      <c r="AZ184" s="127" t="s">
        <v>538</v>
      </c>
      <c r="BA184" s="127" t="s">
        <v>1008</v>
      </c>
      <c r="BB184" s="127" t="s">
        <v>311</v>
      </c>
      <c r="BC184" s="127" t="s">
        <v>216</v>
      </c>
      <c r="BD184" s="127" t="s">
        <v>374</v>
      </c>
      <c r="BE184" s="127" t="s">
        <v>155</v>
      </c>
      <c r="BF184" s="127" t="s">
        <v>438</v>
      </c>
      <c r="BG184" s="127" t="s">
        <v>94</v>
      </c>
      <c r="BH184" s="127" t="s">
        <v>500</v>
      </c>
      <c r="BI184" s="128" t="s">
        <v>1127</v>
      </c>
      <c r="BJ184" s="127" t="s">
        <v>797</v>
      </c>
      <c r="BK184" s="127" t="s">
        <v>704</v>
      </c>
      <c r="BL184" s="127" t="s">
        <v>861</v>
      </c>
      <c r="BM184" s="127" t="s">
        <v>640</v>
      </c>
      <c r="BN184" s="127" t="s">
        <v>923</v>
      </c>
      <c r="BO184" s="127" t="s">
        <v>577</v>
      </c>
      <c r="BP184" s="128" t="s">
        <v>984</v>
      </c>
      <c r="BQ184" s="129" t="s">
        <v>515</v>
      </c>
      <c r="BS184" s="42"/>
      <c r="BT184" s="50" t="s">
        <v>681</v>
      </c>
      <c r="BU184" s="51" t="s">
        <v>1014</v>
      </c>
      <c r="BV184" s="52">
        <f>K3+(175*K5)</f>
        <v>176</v>
      </c>
      <c r="BW184" s="42"/>
    </row>
    <row r="185" spans="1:75" x14ac:dyDescent="0.2">
      <c r="A185" s="1">
        <v>9</v>
      </c>
      <c r="B185" s="7">
        <v>182</v>
      </c>
      <c r="C185" s="8">
        <v>293</v>
      </c>
      <c r="D185" s="8">
        <v>791</v>
      </c>
      <c r="E185" s="8">
        <v>648</v>
      </c>
      <c r="F185" s="8">
        <v>940</v>
      </c>
      <c r="G185" s="8">
        <v>571</v>
      </c>
      <c r="H185" s="8">
        <v>9</v>
      </c>
      <c r="I185" s="8">
        <v>410</v>
      </c>
      <c r="J185" s="97">
        <v>272</v>
      </c>
      <c r="K185" s="8">
        <v>159</v>
      </c>
      <c r="L185" s="8">
        <v>685</v>
      </c>
      <c r="M185" s="12">
        <v>830</v>
      </c>
      <c r="N185" s="8">
        <v>530</v>
      </c>
      <c r="O185" s="8">
        <v>897</v>
      </c>
      <c r="P185" s="8">
        <v>435</v>
      </c>
      <c r="Q185" s="8">
        <v>36</v>
      </c>
      <c r="R185" s="8">
        <v>980</v>
      </c>
      <c r="S185" s="8">
        <v>579</v>
      </c>
      <c r="T185" s="8">
        <v>113</v>
      </c>
      <c r="U185" s="8">
        <v>482</v>
      </c>
      <c r="V185" s="8">
        <v>206</v>
      </c>
      <c r="W185" s="8">
        <v>349</v>
      </c>
      <c r="X185" s="8">
        <v>879</v>
      </c>
      <c r="Y185" s="8">
        <v>768</v>
      </c>
      <c r="Z185" s="8">
        <v>618</v>
      </c>
      <c r="AA185" s="8">
        <v>1017</v>
      </c>
      <c r="AB185" s="8">
        <v>459</v>
      </c>
      <c r="AC185" s="8">
        <v>92</v>
      </c>
      <c r="AD185" s="8">
        <v>376</v>
      </c>
      <c r="AE185" s="8">
        <v>231</v>
      </c>
      <c r="AF185" s="8">
        <v>725</v>
      </c>
      <c r="AG185" s="9">
        <v>838</v>
      </c>
      <c r="AH185" s="5">
        <f t="shared" si="45"/>
        <v>16400</v>
      </c>
      <c r="AI185" s="5">
        <f t="shared" si="46"/>
        <v>11201200</v>
      </c>
      <c r="AJ185" s="2">
        <f t="shared" si="44"/>
        <v>8606720000</v>
      </c>
      <c r="AL185" s="126" t="s">
        <v>525</v>
      </c>
      <c r="AM185" s="127" t="s">
        <v>994</v>
      </c>
      <c r="AN185" s="127" t="s">
        <v>587</v>
      </c>
      <c r="AO185" s="127" t="s">
        <v>933</v>
      </c>
      <c r="AP185" s="128" t="s">
        <v>650</v>
      </c>
      <c r="AQ185" s="127" t="s">
        <v>870</v>
      </c>
      <c r="AR185" s="127" t="s">
        <v>713</v>
      </c>
      <c r="AS185" s="127" t="s">
        <v>807</v>
      </c>
      <c r="AT185" s="127" t="s">
        <v>36</v>
      </c>
      <c r="AU185" s="127" t="s">
        <v>506</v>
      </c>
      <c r="AV185" s="127" t="s">
        <v>100</v>
      </c>
      <c r="AW185" s="127" t="s">
        <v>444</v>
      </c>
      <c r="AX185" s="127" t="s">
        <v>160</v>
      </c>
      <c r="AY185" s="128" t="s">
        <v>1137</v>
      </c>
      <c r="AZ185" s="127" t="s">
        <v>222</v>
      </c>
      <c r="BA185" s="127" t="s">
        <v>317</v>
      </c>
      <c r="BB185" s="128" t="s">
        <v>1002</v>
      </c>
      <c r="BC185" s="127" t="s">
        <v>2</v>
      </c>
      <c r="BD185" s="127" t="s">
        <v>940</v>
      </c>
      <c r="BE185" s="127" t="s">
        <v>595</v>
      </c>
      <c r="BF185" s="127" t="s">
        <v>877</v>
      </c>
      <c r="BG185" s="127" t="s">
        <v>658</v>
      </c>
      <c r="BH185" s="128" t="s">
        <v>815</v>
      </c>
      <c r="BI185" s="127" t="s">
        <v>721</v>
      </c>
      <c r="BJ185" s="127" t="s">
        <v>482</v>
      </c>
      <c r="BK185" s="128" t="s">
        <v>13</v>
      </c>
      <c r="BL185" s="127" t="s">
        <v>420</v>
      </c>
      <c r="BM185" s="127" t="s">
        <v>76</v>
      </c>
      <c r="BN185" s="127" t="s">
        <v>357</v>
      </c>
      <c r="BO185" s="127" t="s">
        <v>138</v>
      </c>
      <c r="BP185" s="127" t="s">
        <v>293</v>
      </c>
      <c r="BQ185" s="131" t="s">
        <v>1016</v>
      </c>
      <c r="BS185" s="42"/>
      <c r="BT185" s="50" t="s">
        <v>185</v>
      </c>
      <c r="BU185" s="51" t="s">
        <v>1014</v>
      </c>
      <c r="BV185" s="52">
        <f>K3+(176*K5)</f>
        <v>177</v>
      </c>
      <c r="BW185" s="42"/>
    </row>
    <row r="186" spans="1:75" x14ac:dyDescent="0.2">
      <c r="A186" s="1">
        <v>10</v>
      </c>
      <c r="B186" s="7">
        <v>273</v>
      </c>
      <c r="C186" s="8">
        <v>130</v>
      </c>
      <c r="D186" s="8">
        <v>692</v>
      </c>
      <c r="E186" s="8">
        <v>803</v>
      </c>
      <c r="F186" s="8">
        <v>527</v>
      </c>
      <c r="G186" s="8">
        <v>928</v>
      </c>
      <c r="H186" s="8">
        <v>430</v>
      </c>
      <c r="I186" s="8">
        <v>61</v>
      </c>
      <c r="J186" s="8">
        <v>171</v>
      </c>
      <c r="K186" s="97">
        <v>316</v>
      </c>
      <c r="L186" s="12">
        <v>778</v>
      </c>
      <c r="M186" s="8">
        <v>665</v>
      </c>
      <c r="N186" s="8">
        <v>949</v>
      </c>
      <c r="O186" s="8">
        <v>550</v>
      </c>
      <c r="P186" s="8">
        <v>24</v>
      </c>
      <c r="Q186" s="8">
        <v>391</v>
      </c>
      <c r="R186" s="8">
        <v>631</v>
      </c>
      <c r="S186" s="8">
        <v>1000</v>
      </c>
      <c r="T186" s="8">
        <v>470</v>
      </c>
      <c r="U186" s="8">
        <v>69</v>
      </c>
      <c r="V186" s="8">
        <v>361</v>
      </c>
      <c r="W186" s="8">
        <v>250</v>
      </c>
      <c r="X186" s="8">
        <v>716</v>
      </c>
      <c r="Y186" s="8">
        <v>859</v>
      </c>
      <c r="Z186" s="8">
        <v>973</v>
      </c>
      <c r="AA186" s="8">
        <v>606</v>
      </c>
      <c r="AB186" s="8">
        <v>112</v>
      </c>
      <c r="AC186" s="8">
        <v>511</v>
      </c>
      <c r="AD186" s="8">
        <v>211</v>
      </c>
      <c r="AE186" s="8">
        <v>324</v>
      </c>
      <c r="AF186" s="8">
        <v>882</v>
      </c>
      <c r="AG186" s="9">
        <v>737</v>
      </c>
      <c r="AH186" s="5">
        <f t="shared" si="45"/>
        <v>16400</v>
      </c>
      <c r="AI186" s="5">
        <f t="shared" si="46"/>
        <v>11201200</v>
      </c>
      <c r="AJ186" s="2">
        <f t="shared" si="44"/>
        <v>8606720000</v>
      </c>
      <c r="AL186" s="126" t="s">
        <v>514</v>
      </c>
      <c r="AM186" s="127" t="s">
        <v>983</v>
      </c>
      <c r="AN186" s="127" t="s">
        <v>576</v>
      </c>
      <c r="AO186" s="127" t="s">
        <v>922</v>
      </c>
      <c r="AP186" s="127" t="s">
        <v>639</v>
      </c>
      <c r="AQ186" s="128" t="s">
        <v>1135</v>
      </c>
      <c r="AR186" s="127" t="s">
        <v>703</v>
      </c>
      <c r="AS186" s="127" t="s">
        <v>796</v>
      </c>
      <c r="AT186" s="127" t="s">
        <v>31</v>
      </c>
      <c r="AU186" s="127" t="s">
        <v>501</v>
      </c>
      <c r="AV186" s="127" t="s">
        <v>95</v>
      </c>
      <c r="AW186" s="127" t="s">
        <v>439</v>
      </c>
      <c r="AX186" s="128" t="s">
        <v>156</v>
      </c>
      <c r="AY186" s="127" t="s">
        <v>375</v>
      </c>
      <c r="AZ186" s="127" t="s">
        <v>217</v>
      </c>
      <c r="BA186" s="127" t="s">
        <v>312</v>
      </c>
      <c r="BB186" s="127" t="s">
        <v>1007</v>
      </c>
      <c r="BC186" s="128" t="s">
        <v>537</v>
      </c>
      <c r="BD186" s="127" t="s">
        <v>945</v>
      </c>
      <c r="BE186" s="127" t="s">
        <v>600</v>
      </c>
      <c r="BF186" s="127" t="s">
        <v>882</v>
      </c>
      <c r="BG186" s="127" t="s">
        <v>663</v>
      </c>
      <c r="BH186" s="127" t="s">
        <v>820</v>
      </c>
      <c r="BI186" s="128" t="s">
        <v>379</v>
      </c>
      <c r="BJ186" s="128" t="s">
        <v>493</v>
      </c>
      <c r="BK186" s="127" t="s">
        <v>23</v>
      </c>
      <c r="BL186" s="127" t="s">
        <v>431</v>
      </c>
      <c r="BM186" s="127" t="s">
        <v>87</v>
      </c>
      <c r="BN186" s="127" t="s">
        <v>367</v>
      </c>
      <c r="BO186" s="127" t="s">
        <v>148</v>
      </c>
      <c r="BP186" s="128" t="s">
        <v>304</v>
      </c>
      <c r="BQ186" s="129" t="s">
        <v>210</v>
      </c>
      <c r="BS186" s="42"/>
      <c r="BT186" s="50" t="s">
        <v>121</v>
      </c>
      <c r="BU186" s="51" t="s">
        <v>1014</v>
      </c>
      <c r="BV186" s="52">
        <f>K3+(177*K5)</f>
        <v>178</v>
      </c>
      <c r="BW186" s="42"/>
    </row>
    <row r="187" spans="1:75" x14ac:dyDescent="0.2">
      <c r="A187" s="1">
        <v>11</v>
      </c>
      <c r="B187" s="7">
        <v>845</v>
      </c>
      <c r="C187" s="8">
        <v>734</v>
      </c>
      <c r="D187" s="8">
        <v>240</v>
      </c>
      <c r="E187" s="8">
        <v>383</v>
      </c>
      <c r="F187" s="8">
        <v>83</v>
      </c>
      <c r="G187" s="8">
        <v>452</v>
      </c>
      <c r="H187" s="8">
        <v>1010</v>
      </c>
      <c r="I187" s="8">
        <v>609</v>
      </c>
      <c r="J187" s="8">
        <v>759</v>
      </c>
      <c r="K187" s="12">
        <v>872</v>
      </c>
      <c r="L187" s="97">
        <v>342</v>
      </c>
      <c r="M187" s="8">
        <v>197</v>
      </c>
      <c r="N187" s="8">
        <v>489</v>
      </c>
      <c r="O187" s="8">
        <v>122</v>
      </c>
      <c r="P187" s="8">
        <v>588</v>
      </c>
      <c r="Q187" s="8">
        <v>987</v>
      </c>
      <c r="R187" s="8">
        <v>43</v>
      </c>
      <c r="S187" s="8">
        <v>444</v>
      </c>
      <c r="T187" s="8">
        <v>906</v>
      </c>
      <c r="U187" s="8">
        <v>537</v>
      </c>
      <c r="V187" s="8">
        <v>821</v>
      </c>
      <c r="W187" s="8">
        <v>678</v>
      </c>
      <c r="X187" s="8">
        <v>152</v>
      </c>
      <c r="Y187" s="8">
        <v>263</v>
      </c>
      <c r="Z187" s="8">
        <v>401</v>
      </c>
      <c r="AA187" s="8">
        <v>2</v>
      </c>
      <c r="AB187" s="8">
        <v>564</v>
      </c>
      <c r="AC187" s="8">
        <v>931</v>
      </c>
      <c r="AD187" s="8">
        <v>655</v>
      </c>
      <c r="AE187" s="8">
        <v>800</v>
      </c>
      <c r="AF187" s="8">
        <v>302</v>
      </c>
      <c r="AG187" s="9">
        <v>189</v>
      </c>
      <c r="AH187" s="5">
        <f t="shared" si="45"/>
        <v>16400</v>
      </c>
      <c r="AI187" s="5">
        <f t="shared" si="46"/>
        <v>11201200</v>
      </c>
      <c r="AL187" s="130" t="s">
        <v>527</v>
      </c>
      <c r="AM187" s="127" t="s">
        <v>996</v>
      </c>
      <c r="AN187" s="127" t="s">
        <v>589</v>
      </c>
      <c r="AO187" s="127" t="s">
        <v>934</v>
      </c>
      <c r="AP187" s="127" t="s">
        <v>652</v>
      </c>
      <c r="AQ187" s="127" t="s">
        <v>872</v>
      </c>
      <c r="AR187" s="128" t="s">
        <v>715</v>
      </c>
      <c r="AS187" s="127" t="s">
        <v>809</v>
      </c>
      <c r="AT187" s="127" t="s">
        <v>34</v>
      </c>
      <c r="AU187" s="128" t="s">
        <v>504</v>
      </c>
      <c r="AV187" s="127" t="s">
        <v>98</v>
      </c>
      <c r="AW187" s="127" t="s">
        <v>442</v>
      </c>
      <c r="AX187" s="127" t="s">
        <v>158</v>
      </c>
      <c r="AY187" s="127" t="s">
        <v>378</v>
      </c>
      <c r="AZ187" s="127" t="s">
        <v>220</v>
      </c>
      <c r="BA187" s="128" t="s">
        <v>315</v>
      </c>
      <c r="BB187" s="127" t="s">
        <v>1004</v>
      </c>
      <c r="BC187" s="127" t="s">
        <v>534</v>
      </c>
      <c r="BD187" s="128" t="s">
        <v>1136</v>
      </c>
      <c r="BE187" s="127" t="s">
        <v>597</v>
      </c>
      <c r="BF187" s="127" t="s">
        <v>879</v>
      </c>
      <c r="BG187" s="127" t="s">
        <v>660</v>
      </c>
      <c r="BH187" s="127" t="s">
        <v>817</v>
      </c>
      <c r="BI187" s="127" t="s">
        <v>723</v>
      </c>
      <c r="BJ187" s="127" t="s">
        <v>480</v>
      </c>
      <c r="BK187" s="127" t="s">
        <v>11</v>
      </c>
      <c r="BL187" s="127" t="s">
        <v>418</v>
      </c>
      <c r="BM187" s="128" t="s">
        <v>74</v>
      </c>
      <c r="BN187" s="127" t="s">
        <v>355</v>
      </c>
      <c r="BO187" s="127" t="s">
        <v>136</v>
      </c>
      <c r="BP187" s="127" t="s">
        <v>291</v>
      </c>
      <c r="BQ187" s="129" t="s">
        <v>197</v>
      </c>
      <c r="BS187" s="42"/>
      <c r="BT187" s="50" t="s">
        <v>460</v>
      </c>
      <c r="BU187" s="51" t="s">
        <v>1014</v>
      </c>
      <c r="BV187" s="52">
        <f>K3+(178*K5)</f>
        <v>179</v>
      </c>
      <c r="BW187" s="42"/>
    </row>
    <row r="188" spans="1:75" x14ac:dyDescent="0.2">
      <c r="A188" s="1">
        <v>12</v>
      </c>
      <c r="B188" s="7">
        <v>746</v>
      </c>
      <c r="C188" s="8">
        <v>889</v>
      </c>
      <c r="D188" s="8">
        <v>331</v>
      </c>
      <c r="E188" s="8">
        <v>220</v>
      </c>
      <c r="F188" s="8">
        <v>504</v>
      </c>
      <c r="G188" s="8">
        <v>103</v>
      </c>
      <c r="H188" s="8">
        <v>597</v>
      </c>
      <c r="I188" s="8">
        <v>966</v>
      </c>
      <c r="J188" s="12">
        <v>852</v>
      </c>
      <c r="K188" s="8">
        <v>707</v>
      </c>
      <c r="L188" s="8">
        <v>241</v>
      </c>
      <c r="M188" s="97">
        <v>354</v>
      </c>
      <c r="N188" s="8">
        <v>78</v>
      </c>
      <c r="O188" s="8">
        <v>477</v>
      </c>
      <c r="P188" s="8">
        <v>1007</v>
      </c>
      <c r="Q188" s="8">
        <v>640</v>
      </c>
      <c r="R188" s="8">
        <v>400</v>
      </c>
      <c r="S188" s="8">
        <v>31</v>
      </c>
      <c r="T188" s="8">
        <v>557</v>
      </c>
      <c r="U188" s="8">
        <v>958</v>
      </c>
      <c r="V188" s="8">
        <v>658</v>
      </c>
      <c r="W188" s="8">
        <v>769</v>
      </c>
      <c r="X188" s="8">
        <v>307</v>
      </c>
      <c r="Y188" s="8">
        <v>164</v>
      </c>
      <c r="Z188" s="8">
        <v>54</v>
      </c>
      <c r="AA188" s="8">
        <v>421</v>
      </c>
      <c r="AB188" s="8">
        <v>919</v>
      </c>
      <c r="AC188" s="8">
        <v>520</v>
      </c>
      <c r="AD188" s="8">
        <v>812</v>
      </c>
      <c r="AE188" s="8">
        <v>699</v>
      </c>
      <c r="AF188" s="8">
        <v>137</v>
      </c>
      <c r="AG188" s="9">
        <v>282</v>
      </c>
      <c r="AH188" s="5">
        <f t="shared" si="45"/>
        <v>16400</v>
      </c>
      <c r="AI188" s="5">
        <f t="shared" si="46"/>
        <v>11201200</v>
      </c>
      <c r="AL188" s="126" t="s">
        <v>512</v>
      </c>
      <c r="AM188" s="128" t="s">
        <v>981</v>
      </c>
      <c r="AN188" s="127" t="s">
        <v>574</v>
      </c>
      <c r="AO188" s="127" t="s">
        <v>920</v>
      </c>
      <c r="AP188" s="127" t="s">
        <v>637</v>
      </c>
      <c r="AQ188" s="127" t="s">
        <v>858</v>
      </c>
      <c r="AR188" s="127" t="s">
        <v>701</v>
      </c>
      <c r="AS188" s="128" t="s">
        <v>794</v>
      </c>
      <c r="AT188" s="128" t="s">
        <v>33</v>
      </c>
      <c r="AU188" s="127" t="s">
        <v>503</v>
      </c>
      <c r="AV188" s="127" t="s">
        <v>97</v>
      </c>
      <c r="AW188" s="127" t="s">
        <v>441</v>
      </c>
      <c r="AX188" s="127" t="s">
        <v>157</v>
      </c>
      <c r="AY188" s="127" t="s">
        <v>377</v>
      </c>
      <c r="AZ188" s="128" t="s">
        <v>219</v>
      </c>
      <c r="BA188" s="127" t="s">
        <v>314</v>
      </c>
      <c r="BB188" s="127" t="s">
        <v>1005</v>
      </c>
      <c r="BC188" s="127" t="s">
        <v>535</v>
      </c>
      <c r="BD188" s="127" t="s">
        <v>943</v>
      </c>
      <c r="BE188" s="128" t="s">
        <v>598</v>
      </c>
      <c r="BF188" s="127" t="s">
        <v>880</v>
      </c>
      <c r="BG188" s="127" t="s">
        <v>661</v>
      </c>
      <c r="BH188" s="127" t="s">
        <v>818</v>
      </c>
      <c r="BI188" s="127" t="s">
        <v>724</v>
      </c>
      <c r="BJ188" s="127" t="s">
        <v>495</v>
      </c>
      <c r="BK188" s="127" t="s">
        <v>25</v>
      </c>
      <c r="BL188" s="128" t="s">
        <v>1122</v>
      </c>
      <c r="BM188" s="127" t="s">
        <v>89</v>
      </c>
      <c r="BN188" s="127" t="s">
        <v>369</v>
      </c>
      <c r="BO188" s="127" t="s">
        <v>150</v>
      </c>
      <c r="BP188" s="127" t="s">
        <v>306</v>
      </c>
      <c r="BQ188" s="129" t="s">
        <v>212</v>
      </c>
      <c r="BS188" s="42"/>
      <c r="BT188" s="50" t="s">
        <v>275</v>
      </c>
      <c r="BU188" s="51" t="s">
        <v>1014</v>
      </c>
      <c r="BV188" s="52">
        <f>K3+(179*K5)</f>
        <v>180</v>
      </c>
      <c r="BW188" s="42"/>
    </row>
    <row r="189" spans="1:75" x14ac:dyDescent="0.2">
      <c r="A189" s="1">
        <v>13</v>
      </c>
      <c r="B189" s="7">
        <v>823</v>
      </c>
      <c r="C189" s="8">
        <v>680</v>
      </c>
      <c r="D189" s="8">
        <v>150</v>
      </c>
      <c r="E189" s="8">
        <v>261</v>
      </c>
      <c r="F189" s="8">
        <v>41</v>
      </c>
      <c r="G189" s="8">
        <v>442</v>
      </c>
      <c r="H189" s="8">
        <v>908</v>
      </c>
      <c r="I189" s="8">
        <v>539</v>
      </c>
      <c r="J189" s="8">
        <v>653</v>
      </c>
      <c r="K189" s="8">
        <v>798</v>
      </c>
      <c r="L189" s="8">
        <v>304</v>
      </c>
      <c r="M189" s="8">
        <v>191</v>
      </c>
      <c r="N189" s="97">
        <v>403</v>
      </c>
      <c r="O189" s="8">
        <v>4</v>
      </c>
      <c r="P189" s="8">
        <v>562</v>
      </c>
      <c r="Q189" s="12">
        <v>929</v>
      </c>
      <c r="R189" s="8">
        <v>81</v>
      </c>
      <c r="S189" s="8">
        <v>450</v>
      </c>
      <c r="T189" s="8">
        <v>1012</v>
      </c>
      <c r="U189" s="8">
        <v>611</v>
      </c>
      <c r="V189" s="8">
        <v>847</v>
      </c>
      <c r="W189" s="8">
        <v>736</v>
      </c>
      <c r="X189" s="8">
        <v>238</v>
      </c>
      <c r="Y189" s="8">
        <v>381</v>
      </c>
      <c r="Z189" s="8">
        <v>491</v>
      </c>
      <c r="AA189" s="8">
        <v>124</v>
      </c>
      <c r="AB189" s="8">
        <v>586</v>
      </c>
      <c r="AC189" s="8">
        <v>985</v>
      </c>
      <c r="AD189" s="8">
        <v>757</v>
      </c>
      <c r="AE189" s="8">
        <v>870</v>
      </c>
      <c r="AF189" s="8">
        <v>344</v>
      </c>
      <c r="AG189" s="9">
        <v>199</v>
      </c>
      <c r="AH189" s="5">
        <f t="shared" si="45"/>
        <v>16400</v>
      </c>
      <c r="AI189" s="5">
        <f t="shared" si="46"/>
        <v>11201200</v>
      </c>
      <c r="AL189" s="126" t="s">
        <v>521</v>
      </c>
      <c r="AM189" s="127" t="s">
        <v>990</v>
      </c>
      <c r="AN189" s="127" t="s">
        <v>583</v>
      </c>
      <c r="AO189" s="127" t="s">
        <v>929</v>
      </c>
      <c r="AP189" s="127" t="s">
        <v>646</v>
      </c>
      <c r="AQ189" s="127" t="s">
        <v>867</v>
      </c>
      <c r="AR189" s="128" t="s">
        <v>1132</v>
      </c>
      <c r="AS189" s="127" t="s">
        <v>803</v>
      </c>
      <c r="AT189" s="127" t="s">
        <v>40</v>
      </c>
      <c r="AU189" s="127" t="s">
        <v>510</v>
      </c>
      <c r="AV189" s="127" t="s">
        <v>104</v>
      </c>
      <c r="AW189" s="127" t="s">
        <v>448</v>
      </c>
      <c r="AX189" s="127" t="s">
        <v>164</v>
      </c>
      <c r="AY189" s="127" t="s">
        <v>384</v>
      </c>
      <c r="AZ189" s="127" t="s">
        <v>226</v>
      </c>
      <c r="BA189" s="128" t="s">
        <v>321</v>
      </c>
      <c r="BB189" s="127" t="s">
        <v>998</v>
      </c>
      <c r="BC189" s="127" t="s">
        <v>529</v>
      </c>
      <c r="BD189" s="128" t="s">
        <v>936</v>
      </c>
      <c r="BE189" s="127" t="s">
        <v>591</v>
      </c>
      <c r="BF189" s="128" t="s">
        <v>874</v>
      </c>
      <c r="BG189" s="127" t="s">
        <v>654</v>
      </c>
      <c r="BH189" s="127" t="s">
        <v>811</v>
      </c>
      <c r="BI189" s="127" t="s">
        <v>717</v>
      </c>
      <c r="BJ189" s="127" t="s">
        <v>486</v>
      </c>
      <c r="BK189" s="127" t="s">
        <v>16</v>
      </c>
      <c r="BL189" s="127" t="s">
        <v>424</v>
      </c>
      <c r="BM189" s="128" t="s">
        <v>80</v>
      </c>
      <c r="BN189" s="127" t="s">
        <v>361</v>
      </c>
      <c r="BO189" s="127" t="s">
        <v>51</v>
      </c>
      <c r="BP189" s="127" t="s">
        <v>297</v>
      </c>
      <c r="BQ189" s="129" t="s">
        <v>203</v>
      </c>
      <c r="BS189" s="42"/>
      <c r="BT189" s="50" t="s">
        <v>709</v>
      </c>
      <c r="BU189" s="51" t="s">
        <v>1014</v>
      </c>
      <c r="BV189" s="52">
        <f>K3+(180*K5)</f>
        <v>181</v>
      </c>
      <c r="BW189" s="42"/>
    </row>
    <row r="190" spans="1:75" x14ac:dyDescent="0.2">
      <c r="A190" s="1">
        <v>14</v>
      </c>
      <c r="B190" s="7">
        <v>660</v>
      </c>
      <c r="C190" s="8">
        <v>771</v>
      </c>
      <c r="D190" s="8">
        <v>305</v>
      </c>
      <c r="E190" s="8">
        <v>162</v>
      </c>
      <c r="F190" s="8">
        <v>398</v>
      </c>
      <c r="G190" s="8">
        <v>29</v>
      </c>
      <c r="H190" s="8">
        <v>559</v>
      </c>
      <c r="I190" s="8">
        <v>960</v>
      </c>
      <c r="J190" s="8">
        <v>810</v>
      </c>
      <c r="K190" s="8">
        <v>697</v>
      </c>
      <c r="L190" s="8">
        <v>139</v>
      </c>
      <c r="M190" s="8">
        <v>284</v>
      </c>
      <c r="N190" s="8">
        <v>56</v>
      </c>
      <c r="O190" s="97">
        <v>423</v>
      </c>
      <c r="P190" s="12">
        <v>917</v>
      </c>
      <c r="Q190" s="8">
        <v>518</v>
      </c>
      <c r="R190" s="8">
        <v>502</v>
      </c>
      <c r="S190" s="8">
        <v>101</v>
      </c>
      <c r="T190" s="8">
        <v>599</v>
      </c>
      <c r="U190" s="8">
        <v>968</v>
      </c>
      <c r="V190" s="8">
        <v>748</v>
      </c>
      <c r="W190" s="8">
        <v>891</v>
      </c>
      <c r="X190" s="8">
        <v>329</v>
      </c>
      <c r="Y190" s="8">
        <v>218</v>
      </c>
      <c r="Z190" s="8">
        <v>80</v>
      </c>
      <c r="AA190" s="8">
        <v>479</v>
      </c>
      <c r="AB190" s="8">
        <v>1005</v>
      </c>
      <c r="AC190" s="8">
        <v>638</v>
      </c>
      <c r="AD190" s="8">
        <v>850</v>
      </c>
      <c r="AE190" s="8">
        <v>705</v>
      </c>
      <c r="AF190" s="8">
        <v>243</v>
      </c>
      <c r="AG190" s="9">
        <v>356</v>
      </c>
      <c r="AH190" s="5">
        <f t="shared" si="45"/>
        <v>16400</v>
      </c>
      <c r="AI190" s="5">
        <f t="shared" si="46"/>
        <v>11201200</v>
      </c>
      <c r="AL190" s="126" t="s">
        <v>518</v>
      </c>
      <c r="AM190" s="127" t="s">
        <v>987</v>
      </c>
      <c r="AN190" s="127" t="s">
        <v>580</v>
      </c>
      <c r="AO190" s="127" t="s">
        <v>926</v>
      </c>
      <c r="AP190" s="127" t="s">
        <v>643</v>
      </c>
      <c r="AQ190" s="127" t="s">
        <v>864</v>
      </c>
      <c r="AR190" s="127" t="s">
        <v>707</v>
      </c>
      <c r="AS190" s="128" t="s">
        <v>800</v>
      </c>
      <c r="AT190" s="127" t="s">
        <v>27</v>
      </c>
      <c r="AU190" s="127" t="s">
        <v>497</v>
      </c>
      <c r="AV190" s="127" t="s">
        <v>91</v>
      </c>
      <c r="AW190" s="127" t="s">
        <v>435</v>
      </c>
      <c r="AX190" s="127" t="s">
        <v>152</v>
      </c>
      <c r="AY190" s="127" t="s">
        <v>371</v>
      </c>
      <c r="AZ190" s="128" t="s">
        <v>1120</v>
      </c>
      <c r="BA190" s="127" t="s">
        <v>308</v>
      </c>
      <c r="BB190" s="127" t="s">
        <v>1011</v>
      </c>
      <c r="BC190" s="127" t="s">
        <v>540</v>
      </c>
      <c r="BD190" s="127" t="s">
        <v>949</v>
      </c>
      <c r="BE190" s="128" t="s">
        <v>604</v>
      </c>
      <c r="BF190" s="127" t="s">
        <v>886</v>
      </c>
      <c r="BG190" s="128" t="s">
        <v>667</v>
      </c>
      <c r="BH190" s="127" t="s">
        <v>824</v>
      </c>
      <c r="BI190" s="127" t="s">
        <v>729</v>
      </c>
      <c r="BJ190" s="127" t="s">
        <v>489</v>
      </c>
      <c r="BK190" s="127" t="s">
        <v>19</v>
      </c>
      <c r="BL190" s="128" t="s">
        <v>427</v>
      </c>
      <c r="BM190" s="127" t="s">
        <v>83</v>
      </c>
      <c r="BN190" s="128" t="s">
        <v>364</v>
      </c>
      <c r="BO190" s="127" t="s">
        <v>144</v>
      </c>
      <c r="BP190" s="127" t="s">
        <v>300</v>
      </c>
      <c r="BQ190" s="129" t="s">
        <v>206</v>
      </c>
      <c r="BS190" s="42"/>
      <c r="BT190" s="50" t="s">
        <v>525</v>
      </c>
      <c r="BU190" s="51" t="s">
        <v>1014</v>
      </c>
      <c r="BV190" s="52">
        <f>K3+(181*K5)</f>
        <v>182</v>
      </c>
      <c r="BW190" s="42"/>
    </row>
    <row r="191" spans="1:75" x14ac:dyDescent="0.2">
      <c r="A191" s="1">
        <v>15</v>
      </c>
      <c r="B191" s="7">
        <v>208</v>
      </c>
      <c r="C191" s="8">
        <v>351</v>
      </c>
      <c r="D191" s="8">
        <v>877</v>
      </c>
      <c r="E191" s="8">
        <v>766</v>
      </c>
      <c r="F191" s="8">
        <v>978</v>
      </c>
      <c r="G191" s="8">
        <v>577</v>
      </c>
      <c r="H191" s="8">
        <v>115</v>
      </c>
      <c r="I191" s="8">
        <v>484</v>
      </c>
      <c r="J191" s="8">
        <v>374</v>
      </c>
      <c r="K191" s="8">
        <v>229</v>
      </c>
      <c r="L191" s="8">
        <v>727</v>
      </c>
      <c r="M191" s="8">
        <v>840</v>
      </c>
      <c r="N191" s="8">
        <v>620</v>
      </c>
      <c r="O191" s="12">
        <v>1019</v>
      </c>
      <c r="P191" s="97">
        <v>457</v>
      </c>
      <c r="Q191" s="8">
        <v>90</v>
      </c>
      <c r="R191" s="8">
        <v>938</v>
      </c>
      <c r="S191" s="8">
        <v>569</v>
      </c>
      <c r="T191" s="8">
        <v>11</v>
      </c>
      <c r="U191" s="8">
        <v>412</v>
      </c>
      <c r="V191" s="8">
        <v>184</v>
      </c>
      <c r="W191" s="8">
        <v>295</v>
      </c>
      <c r="X191" s="8">
        <v>789</v>
      </c>
      <c r="Y191" s="8">
        <v>646</v>
      </c>
      <c r="Z191" s="8">
        <v>532</v>
      </c>
      <c r="AA191" s="8">
        <v>899</v>
      </c>
      <c r="AB191" s="8">
        <v>433</v>
      </c>
      <c r="AC191" s="8">
        <v>34</v>
      </c>
      <c r="AD191" s="8">
        <v>270</v>
      </c>
      <c r="AE191" s="8">
        <v>157</v>
      </c>
      <c r="AF191" s="8">
        <v>687</v>
      </c>
      <c r="AG191" s="9">
        <v>832</v>
      </c>
      <c r="AH191" s="5">
        <f t="shared" si="45"/>
        <v>16400</v>
      </c>
      <c r="AI191" s="5">
        <f t="shared" si="46"/>
        <v>11201200</v>
      </c>
      <c r="AJ191" s="2">
        <f t="shared" si="44"/>
        <v>8606720000</v>
      </c>
      <c r="AL191" s="126" t="s">
        <v>523</v>
      </c>
      <c r="AM191" s="127" t="s">
        <v>992</v>
      </c>
      <c r="AN191" s="128" t="s">
        <v>585</v>
      </c>
      <c r="AO191" s="127" t="s">
        <v>931</v>
      </c>
      <c r="AP191" s="128" t="s">
        <v>648</v>
      </c>
      <c r="AQ191" s="127" t="s">
        <v>0</v>
      </c>
      <c r="AR191" s="127" t="s">
        <v>711</v>
      </c>
      <c r="AS191" s="127" t="s">
        <v>805</v>
      </c>
      <c r="AT191" s="127" t="s">
        <v>38</v>
      </c>
      <c r="AU191" s="127" t="s">
        <v>508</v>
      </c>
      <c r="AV191" s="127" t="s">
        <v>102</v>
      </c>
      <c r="AW191" s="128" t="s">
        <v>446</v>
      </c>
      <c r="AX191" s="127" t="s">
        <v>162</v>
      </c>
      <c r="AY191" s="128" t="s">
        <v>382</v>
      </c>
      <c r="AZ191" s="127" t="s">
        <v>224</v>
      </c>
      <c r="BA191" s="127" t="s">
        <v>319</v>
      </c>
      <c r="BB191" s="128" t="s">
        <v>1000</v>
      </c>
      <c r="BC191" s="127" t="s">
        <v>531</v>
      </c>
      <c r="BD191" s="127" t="s">
        <v>938</v>
      </c>
      <c r="BE191" s="127" t="s">
        <v>593</v>
      </c>
      <c r="BF191" s="127" t="s">
        <v>875</v>
      </c>
      <c r="BG191" s="127" t="s">
        <v>656</v>
      </c>
      <c r="BH191" s="127" t="s">
        <v>813</v>
      </c>
      <c r="BI191" s="127" t="s">
        <v>719</v>
      </c>
      <c r="BJ191" s="127" t="s">
        <v>484</v>
      </c>
      <c r="BK191" s="128" t="s">
        <v>1114</v>
      </c>
      <c r="BL191" s="127" t="s">
        <v>422</v>
      </c>
      <c r="BM191" s="127" t="s">
        <v>78</v>
      </c>
      <c r="BN191" s="127" t="s">
        <v>359</v>
      </c>
      <c r="BO191" s="127" t="s">
        <v>140</v>
      </c>
      <c r="BP191" s="127" t="s">
        <v>295</v>
      </c>
      <c r="BQ191" s="129" t="s">
        <v>201</v>
      </c>
      <c r="BS191" s="42"/>
      <c r="BT191" s="50" t="s">
        <v>941</v>
      </c>
      <c r="BU191" s="51" t="s">
        <v>1014</v>
      </c>
      <c r="BV191" s="52">
        <f>K3+(182*K5)</f>
        <v>183</v>
      </c>
      <c r="BW191" s="42"/>
    </row>
    <row r="192" spans="1:75" x14ac:dyDescent="0.2">
      <c r="A192" s="1">
        <v>16</v>
      </c>
      <c r="B192" s="7">
        <v>363</v>
      </c>
      <c r="C192" s="8">
        <v>252</v>
      </c>
      <c r="D192" s="8">
        <v>714</v>
      </c>
      <c r="E192" s="8">
        <v>857</v>
      </c>
      <c r="F192" s="8">
        <v>629</v>
      </c>
      <c r="G192" s="8">
        <v>998</v>
      </c>
      <c r="H192" s="8">
        <v>472</v>
      </c>
      <c r="I192" s="8">
        <v>71</v>
      </c>
      <c r="J192" s="8">
        <v>209</v>
      </c>
      <c r="K192" s="8">
        <v>322</v>
      </c>
      <c r="L192" s="8">
        <v>884</v>
      </c>
      <c r="M192" s="8">
        <v>739</v>
      </c>
      <c r="N192" s="12">
        <v>975</v>
      </c>
      <c r="O192" s="8">
        <v>608</v>
      </c>
      <c r="P192" s="8">
        <v>110</v>
      </c>
      <c r="Q192" s="97">
        <v>509</v>
      </c>
      <c r="R192" s="8">
        <v>525</v>
      </c>
      <c r="S192" s="8">
        <v>926</v>
      </c>
      <c r="T192" s="8">
        <v>432</v>
      </c>
      <c r="U192" s="8">
        <v>63</v>
      </c>
      <c r="V192" s="8">
        <v>275</v>
      </c>
      <c r="W192" s="8">
        <v>132</v>
      </c>
      <c r="X192" s="8">
        <v>690</v>
      </c>
      <c r="Y192" s="8">
        <v>801</v>
      </c>
      <c r="Z192" s="8">
        <v>951</v>
      </c>
      <c r="AA192" s="8">
        <v>552</v>
      </c>
      <c r="AB192" s="8">
        <v>22</v>
      </c>
      <c r="AC192" s="8">
        <v>389</v>
      </c>
      <c r="AD192" s="8">
        <v>169</v>
      </c>
      <c r="AE192" s="8">
        <v>314</v>
      </c>
      <c r="AF192" s="8">
        <v>780</v>
      </c>
      <c r="AG192" s="9">
        <v>667</v>
      </c>
      <c r="AH192" s="5">
        <f t="shared" si="45"/>
        <v>16400</v>
      </c>
      <c r="AI192" s="5">
        <f t="shared" si="46"/>
        <v>11201200</v>
      </c>
      <c r="AJ192" s="2">
        <f t="shared" si="44"/>
        <v>8606720000</v>
      </c>
      <c r="AL192" s="126" t="s">
        <v>516</v>
      </c>
      <c r="AM192" s="127" t="s">
        <v>985</v>
      </c>
      <c r="AN192" s="127" t="s">
        <v>578</v>
      </c>
      <c r="AO192" s="128" t="s">
        <v>924</v>
      </c>
      <c r="AP192" s="127" t="s">
        <v>641</v>
      </c>
      <c r="AQ192" s="128" t="s">
        <v>862</v>
      </c>
      <c r="AR192" s="127" t="s">
        <v>705</v>
      </c>
      <c r="AS192" s="127" t="s">
        <v>798</v>
      </c>
      <c r="AT192" s="127" t="s">
        <v>29</v>
      </c>
      <c r="AU192" s="127" t="s">
        <v>499</v>
      </c>
      <c r="AV192" s="128" t="s">
        <v>93</v>
      </c>
      <c r="AW192" s="127" t="s">
        <v>437</v>
      </c>
      <c r="AX192" s="128" t="s">
        <v>154</v>
      </c>
      <c r="AY192" s="127" t="s">
        <v>373</v>
      </c>
      <c r="AZ192" s="127" t="s">
        <v>215</v>
      </c>
      <c r="BA192" s="127" t="s">
        <v>310</v>
      </c>
      <c r="BB192" s="127" t="s">
        <v>1009</v>
      </c>
      <c r="BC192" s="128" t="s">
        <v>1141</v>
      </c>
      <c r="BD192" s="127" t="s">
        <v>947</v>
      </c>
      <c r="BE192" s="127" t="s">
        <v>602</v>
      </c>
      <c r="BF192" s="127" t="s">
        <v>884</v>
      </c>
      <c r="BG192" s="127" t="s">
        <v>665</v>
      </c>
      <c r="BH192" s="127" t="s">
        <v>822</v>
      </c>
      <c r="BI192" s="127" t="s">
        <v>727</v>
      </c>
      <c r="BJ192" s="128" t="s">
        <v>491</v>
      </c>
      <c r="BK192" s="127" t="s">
        <v>21</v>
      </c>
      <c r="BL192" s="127" t="s">
        <v>429</v>
      </c>
      <c r="BM192" s="127" t="s">
        <v>85</v>
      </c>
      <c r="BN192" s="127" t="s">
        <v>365</v>
      </c>
      <c r="BO192" s="127" t="s">
        <v>146</v>
      </c>
      <c r="BP192" s="127" t="s">
        <v>302</v>
      </c>
      <c r="BQ192" s="129" t="s">
        <v>208</v>
      </c>
      <c r="BS192" s="42"/>
      <c r="BT192" s="50" t="s">
        <v>875</v>
      </c>
      <c r="BU192" s="69" t="s">
        <v>1014</v>
      </c>
      <c r="BV192" s="52">
        <f>K3+(183*K5)</f>
        <v>184</v>
      </c>
      <c r="BW192" s="42"/>
    </row>
    <row r="193" spans="1:75" x14ac:dyDescent="0.2">
      <c r="A193" s="1">
        <v>17</v>
      </c>
      <c r="B193" s="7">
        <v>358</v>
      </c>
      <c r="C193" s="8">
        <v>245</v>
      </c>
      <c r="D193" s="8">
        <v>711</v>
      </c>
      <c r="E193" s="8">
        <v>856</v>
      </c>
      <c r="F193" s="8">
        <v>636</v>
      </c>
      <c r="G193" s="8">
        <v>1003</v>
      </c>
      <c r="H193" s="8">
        <v>473</v>
      </c>
      <c r="I193" s="8">
        <v>74</v>
      </c>
      <c r="J193" s="8">
        <v>224</v>
      </c>
      <c r="K193" s="8">
        <v>335</v>
      </c>
      <c r="L193" s="8">
        <v>893</v>
      </c>
      <c r="M193" s="8">
        <v>750</v>
      </c>
      <c r="N193" s="8">
        <v>962</v>
      </c>
      <c r="O193" s="8">
        <v>593</v>
      </c>
      <c r="P193" s="8">
        <v>99</v>
      </c>
      <c r="Q193" s="8">
        <v>500</v>
      </c>
      <c r="R193" s="97">
        <v>516</v>
      </c>
      <c r="S193" s="8">
        <v>915</v>
      </c>
      <c r="T193" s="8">
        <v>417</v>
      </c>
      <c r="U193" s="12">
        <v>50</v>
      </c>
      <c r="V193" s="8">
        <v>286</v>
      </c>
      <c r="W193" s="8">
        <v>141</v>
      </c>
      <c r="X193" s="8">
        <v>703</v>
      </c>
      <c r="Y193" s="8">
        <v>816</v>
      </c>
      <c r="Z193" s="8">
        <v>954</v>
      </c>
      <c r="AA193" s="8">
        <v>553</v>
      </c>
      <c r="AB193" s="8">
        <v>27</v>
      </c>
      <c r="AC193" s="8">
        <v>396</v>
      </c>
      <c r="AD193" s="8">
        <v>168</v>
      </c>
      <c r="AE193" s="8">
        <v>311</v>
      </c>
      <c r="AF193" s="8">
        <v>773</v>
      </c>
      <c r="AG193" s="9">
        <v>662</v>
      </c>
      <c r="AH193" s="5">
        <f t="shared" si="45"/>
        <v>16400</v>
      </c>
      <c r="AI193" s="5">
        <f t="shared" si="46"/>
        <v>11201200</v>
      </c>
      <c r="AJ193" s="2">
        <f t="shared" si="44"/>
        <v>8606720000</v>
      </c>
      <c r="AL193" s="126" t="s">
        <v>960</v>
      </c>
      <c r="AM193" s="127" t="s">
        <v>553</v>
      </c>
      <c r="AN193" s="127" t="s">
        <v>899</v>
      </c>
      <c r="AO193" s="128" t="s">
        <v>616</v>
      </c>
      <c r="AP193" s="127" t="s">
        <v>837</v>
      </c>
      <c r="AQ193" s="128" t="s">
        <v>680</v>
      </c>
      <c r="AR193" s="127" t="s">
        <v>773</v>
      </c>
      <c r="AS193" s="127" t="s">
        <v>742</v>
      </c>
      <c r="AT193" s="127" t="s">
        <v>476</v>
      </c>
      <c r="AU193" s="127" t="s">
        <v>70</v>
      </c>
      <c r="AV193" s="128" t="s">
        <v>414</v>
      </c>
      <c r="AW193" s="127" t="s">
        <v>132</v>
      </c>
      <c r="AX193" s="128" t="s">
        <v>351</v>
      </c>
      <c r="AY193" s="127" t="s">
        <v>193</v>
      </c>
      <c r="AZ193" s="127" t="s">
        <v>6</v>
      </c>
      <c r="BA193" s="127" t="s">
        <v>256</v>
      </c>
      <c r="BB193" s="127" t="s">
        <v>561</v>
      </c>
      <c r="BC193" s="128" t="s">
        <v>1118</v>
      </c>
      <c r="BD193" s="127" t="s">
        <v>624</v>
      </c>
      <c r="BE193" s="127" t="s">
        <v>907</v>
      </c>
      <c r="BF193" s="127" t="s">
        <v>688</v>
      </c>
      <c r="BG193" s="127" t="s">
        <v>845</v>
      </c>
      <c r="BH193" s="127" t="s">
        <v>750</v>
      </c>
      <c r="BI193" s="127" t="s">
        <v>781</v>
      </c>
      <c r="BJ193" s="128" t="s">
        <v>139</v>
      </c>
      <c r="BK193" s="127" t="s">
        <v>454</v>
      </c>
      <c r="BL193" s="127" t="s">
        <v>109</v>
      </c>
      <c r="BM193" s="127" t="s">
        <v>390</v>
      </c>
      <c r="BN193" s="127" t="s">
        <v>170</v>
      </c>
      <c r="BO193" s="127" t="s">
        <v>327</v>
      </c>
      <c r="BP193" s="127" t="s">
        <v>232</v>
      </c>
      <c r="BQ193" s="129" t="s">
        <v>264</v>
      </c>
      <c r="BS193" s="42"/>
      <c r="BT193" s="50" t="s">
        <v>697</v>
      </c>
      <c r="BU193" s="51" t="s">
        <v>1014</v>
      </c>
      <c r="BV193" s="52">
        <f>K3+(184*K5)</f>
        <v>185</v>
      </c>
      <c r="BW193" s="42"/>
    </row>
    <row r="194" spans="1:75" x14ac:dyDescent="0.2">
      <c r="A194" s="1">
        <v>18</v>
      </c>
      <c r="B194" s="7">
        <v>193</v>
      </c>
      <c r="C194" s="8">
        <v>338</v>
      </c>
      <c r="D194" s="8">
        <v>868</v>
      </c>
      <c r="E194" s="8">
        <v>755</v>
      </c>
      <c r="F194" s="8">
        <v>991</v>
      </c>
      <c r="G194" s="8">
        <v>592</v>
      </c>
      <c r="H194" s="8">
        <v>126</v>
      </c>
      <c r="I194" s="8">
        <v>493</v>
      </c>
      <c r="J194" s="8">
        <v>379</v>
      </c>
      <c r="K194" s="8">
        <v>236</v>
      </c>
      <c r="L194" s="8">
        <v>730</v>
      </c>
      <c r="M194" s="8">
        <v>841</v>
      </c>
      <c r="N194" s="8">
        <v>613</v>
      </c>
      <c r="O194" s="8">
        <v>1014</v>
      </c>
      <c r="P194" s="8">
        <v>456</v>
      </c>
      <c r="Q194" s="8">
        <v>87</v>
      </c>
      <c r="R194" s="8">
        <v>935</v>
      </c>
      <c r="S194" s="97">
        <v>568</v>
      </c>
      <c r="T194" s="12">
        <v>6</v>
      </c>
      <c r="U194" s="8">
        <v>405</v>
      </c>
      <c r="V194" s="8">
        <v>185</v>
      </c>
      <c r="W194" s="8">
        <v>298</v>
      </c>
      <c r="X194" s="8">
        <v>796</v>
      </c>
      <c r="Y194" s="8">
        <v>651</v>
      </c>
      <c r="Z194" s="8">
        <v>541</v>
      </c>
      <c r="AA194" s="8">
        <v>910</v>
      </c>
      <c r="AB194" s="8">
        <v>448</v>
      </c>
      <c r="AC194" s="8">
        <v>47</v>
      </c>
      <c r="AD194" s="8">
        <v>259</v>
      </c>
      <c r="AE194" s="8">
        <v>148</v>
      </c>
      <c r="AF194" s="8">
        <v>674</v>
      </c>
      <c r="AG194" s="9">
        <v>817</v>
      </c>
      <c r="AH194" s="5">
        <f t="shared" si="45"/>
        <v>16400</v>
      </c>
      <c r="AI194" s="5">
        <f t="shared" si="46"/>
        <v>11201200</v>
      </c>
      <c r="AJ194" s="2">
        <f t="shared" si="44"/>
        <v>8606720000</v>
      </c>
      <c r="AL194" s="126" t="s">
        <v>954</v>
      </c>
      <c r="AM194" s="127" t="s">
        <v>546</v>
      </c>
      <c r="AN194" s="128" t="s">
        <v>892</v>
      </c>
      <c r="AO194" s="127" t="s">
        <v>610</v>
      </c>
      <c r="AP194" s="128" t="s">
        <v>830</v>
      </c>
      <c r="AQ194" s="127" t="s">
        <v>673</v>
      </c>
      <c r="AR194" s="127" t="s">
        <v>767</v>
      </c>
      <c r="AS194" s="127" t="s">
        <v>735</v>
      </c>
      <c r="AT194" s="127" t="s">
        <v>469</v>
      </c>
      <c r="AU194" s="127" t="s">
        <v>61</v>
      </c>
      <c r="AV194" s="127" t="s">
        <v>405</v>
      </c>
      <c r="AW194" s="128" t="s">
        <v>123</v>
      </c>
      <c r="AX194" s="127" t="s">
        <v>342</v>
      </c>
      <c r="AY194" s="128" t="s">
        <v>184</v>
      </c>
      <c r="AZ194" s="127" t="s">
        <v>279</v>
      </c>
      <c r="BA194" s="127" t="s">
        <v>247</v>
      </c>
      <c r="BB194" s="128" t="s">
        <v>570</v>
      </c>
      <c r="BC194" s="127" t="s">
        <v>977</v>
      </c>
      <c r="BD194" s="127" t="s">
        <v>633</v>
      </c>
      <c r="BE194" s="127" t="s">
        <v>916</v>
      </c>
      <c r="BF194" s="127" t="s">
        <v>697</v>
      </c>
      <c r="BG194" s="127" t="s">
        <v>854</v>
      </c>
      <c r="BH194" s="127" t="s">
        <v>759</v>
      </c>
      <c r="BI194" s="127" t="s">
        <v>790</v>
      </c>
      <c r="BJ194" s="127" t="s">
        <v>53</v>
      </c>
      <c r="BK194" s="128" t="s">
        <v>1130</v>
      </c>
      <c r="BL194" s="127" t="s">
        <v>116</v>
      </c>
      <c r="BM194" s="127" t="s">
        <v>397</v>
      </c>
      <c r="BN194" s="127" t="s">
        <v>176</v>
      </c>
      <c r="BO194" s="127" t="s">
        <v>334</v>
      </c>
      <c r="BP194" s="127" t="s">
        <v>239</v>
      </c>
      <c r="BQ194" s="129" t="s">
        <v>271</v>
      </c>
      <c r="BS194" s="42"/>
      <c r="BT194" s="50" t="s">
        <v>630</v>
      </c>
      <c r="BU194" s="51" t="s">
        <v>1014</v>
      </c>
      <c r="BV194" s="52">
        <f>K3+(185*K5)</f>
        <v>186</v>
      </c>
      <c r="BW194" s="42"/>
    </row>
    <row r="195" spans="1:75" x14ac:dyDescent="0.2">
      <c r="A195" s="1">
        <v>19</v>
      </c>
      <c r="B195" s="7">
        <v>669</v>
      </c>
      <c r="C195" s="8">
        <v>782</v>
      </c>
      <c r="D195" s="8">
        <v>320</v>
      </c>
      <c r="E195" s="8">
        <v>175</v>
      </c>
      <c r="F195" s="8">
        <v>387</v>
      </c>
      <c r="G195" s="8">
        <v>20</v>
      </c>
      <c r="H195" s="8">
        <v>546</v>
      </c>
      <c r="I195" s="8">
        <v>945</v>
      </c>
      <c r="J195" s="8">
        <v>807</v>
      </c>
      <c r="K195" s="8">
        <v>696</v>
      </c>
      <c r="L195" s="8">
        <v>134</v>
      </c>
      <c r="M195" s="8">
        <v>277</v>
      </c>
      <c r="N195" s="8">
        <v>57</v>
      </c>
      <c r="O195" s="8">
        <v>426</v>
      </c>
      <c r="P195" s="8">
        <v>924</v>
      </c>
      <c r="Q195" s="8">
        <v>523</v>
      </c>
      <c r="R195" s="8">
        <v>507</v>
      </c>
      <c r="S195" s="12">
        <v>108</v>
      </c>
      <c r="T195" s="97">
        <v>602</v>
      </c>
      <c r="U195" s="8">
        <v>969</v>
      </c>
      <c r="V195" s="8">
        <v>741</v>
      </c>
      <c r="W195" s="8">
        <v>886</v>
      </c>
      <c r="X195" s="8">
        <v>328</v>
      </c>
      <c r="Y195" s="8">
        <v>215</v>
      </c>
      <c r="Z195" s="8">
        <v>65</v>
      </c>
      <c r="AA195" s="8">
        <v>466</v>
      </c>
      <c r="AB195" s="8">
        <v>996</v>
      </c>
      <c r="AC195" s="8">
        <v>627</v>
      </c>
      <c r="AD195" s="8">
        <v>863</v>
      </c>
      <c r="AE195" s="8">
        <v>720</v>
      </c>
      <c r="AF195" s="8">
        <v>254</v>
      </c>
      <c r="AG195" s="9">
        <v>365</v>
      </c>
      <c r="AH195" s="5">
        <f t="shared" si="45"/>
        <v>16400</v>
      </c>
      <c r="AI195" s="5">
        <f t="shared" si="46"/>
        <v>11201200</v>
      </c>
      <c r="AL195" s="126" t="s">
        <v>958</v>
      </c>
      <c r="AM195" s="127" t="s">
        <v>551</v>
      </c>
      <c r="AN195" s="127" t="s">
        <v>897</v>
      </c>
      <c r="AO195" s="127" t="s">
        <v>614</v>
      </c>
      <c r="AP195" s="127" t="s">
        <v>835</v>
      </c>
      <c r="AQ195" s="127" t="s">
        <v>678</v>
      </c>
      <c r="AR195" s="127" t="s">
        <v>771</v>
      </c>
      <c r="AS195" s="128" t="s">
        <v>740</v>
      </c>
      <c r="AT195" s="127" t="s">
        <v>478</v>
      </c>
      <c r="AU195" s="127" t="s">
        <v>72</v>
      </c>
      <c r="AV195" s="127" t="s">
        <v>416</v>
      </c>
      <c r="AW195" s="127" t="s">
        <v>134</v>
      </c>
      <c r="AX195" s="127" t="s">
        <v>353</v>
      </c>
      <c r="AY195" s="127" t="s">
        <v>195</v>
      </c>
      <c r="AZ195" s="128" t="s">
        <v>1124</v>
      </c>
      <c r="BA195" s="127" t="s">
        <v>258</v>
      </c>
      <c r="BB195" s="127" t="s">
        <v>559</v>
      </c>
      <c r="BC195" s="127" t="s">
        <v>966</v>
      </c>
      <c r="BD195" s="127" t="s">
        <v>622</v>
      </c>
      <c r="BE195" s="128" t="s">
        <v>905</v>
      </c>
      <c r="BF195" s="127" t="s">
        <v>686</v>
      </c>
      <c r="BG195" s="128" t="s">
        <v>843</v>
      </c>
      <c r="BH195" s="127" t="s">
        <v>748</v>
      </c>
      <c r="BI195" s="127" t="s">
        <v>779</v>
      </c>
      <c r="BJ195" s="127" t="s">
        <v>48</v>
      </c>
      <c r="BK195" s="127" t="s">
        <v>456</v>
      </c>
      <c r="BL195" s="128" t="s">
        <v>111</v>
      </c>
      <c r="BM195" s="127" t="s">
        <v>392</v>
      </c>
      <c r="BN195" s="128" t="s">
        <v>172</v>
      </c>
      <c r="BO195" s="127" t="s">
        <v>329</v>
      </c>
      <c r="BP195" s="127" t="s">
        <v>234</v>
      </c>
      <c r="BQ195" s="129" t="s">
        <v>266</v>
      </c>
      <c r="BS195" s="42"/>
      <c r="BT195" s="50" t="s">
        <v>953</v>
      </c>
      <c r="BU195" s="51" t="s">
        <v>1014</v>
      </c>
      <c r="BV195" s="52">
        <f>K3+(186*K5)</f>
        <v>187</v>
      </c>
      <c r="BW195" s="42"/>
    </row>
    <row r="196" spans="1:75" x14ac:dyDescent="0.2">
      <c r="A196" s="1">
        <v>20</v>
      </c>
      <c r="B196" s="7">
        <v>826</v>
      </c>
      <c r="C196" s="8">
        <v>681</v>
      </c>
      <c r="D196" s="8">
        <v>155</v>
      </c>
      <c r="E196" s="8">
        <v>268</v>
      </c>
      <c r="F196" s="8">
        <v>40</v>
      </c>
      <c r="G196" s="8">
        <v>439</v>
      </c>
      <c r="H196" s="8">
        <v>901</v>
      </c>
      <c r="I196" s="8">
        <v>534</v>
      </c>
      <c r="J196" s="8">
        <v>644</v>
      </c>
      <c r="K196" s="8">
        <v>787</v>
      </c>
      <c r="L196" s="8">
        <v>289</v>
      </c>
      <c r="M196" s="8">
        <v>178</v>
      </c>
      <c r="N196" s="8">
        <v>414</v>
      </c>
      <c r="O196" s="8">
        <v>13</v>
      </c>
      <c r="P196" s="8">
        <v>575</v>
      </c>
      <c r="Q196" s="8">
        <v>944</v>
      </c>
      <c r="R196" s="12">
        <v>96</v>
      </c>
      <c r="S196" s="8">
        <v>463</v>
      </c>
      <c r="T196" s="8">
        <v>1021</v>
      </c>
      <c r="U196" s="97">
        <v>622</v>
      </c>
      <c r="V196" s="8">
        <v>834</v>
      </c>
      <c r="W196" s="8">
        <v>721</v>
      </c>
      <c r="X196" s="8">
        <v>227</v>
      </c>
      <c r="Y196" s="8">
        <v>372</v>
      </c>
      <c r="Z196" s="8">
        <v>486</v>
      </c>
      <c r="AA196" s="8">
        <v>117</v>
      </c>
      <c r="AB196" s="8">
        <v>583</v>
      </c>
      <c r="AC196" s="8">
        <v>984</v>
      </c>
      <c r="AD196" s="8">
        <v>764</v>
      </c>
      <c r="AE196" s="8">
        <v>875</v>
      </c>
      <c r="AF196" s="8">
        <v>345</v>
      </c>
      <c r="AG196" s="9">
        <v>202</v>
      </c>
      <c r="AH196" s="5">
        <f t="shared" si="45"/>
        <v>16400</v>
      </c>
      <c r="AI196" s="5">
        <f t="shared" si="46"/>
        <v>11201200</v>
      </c>
      <c r="AL196" s="126" t="s">
        <v>955</v>
      </c>
      <c r="AM196" s="127" t="s">
        <v>548</v>
      </c>
      <c r="AN196" s="127" t="s">
        <v>894</v>
      </c>
      <c r="AO196" s="127" t="s">
        <v>612</v>
      </c>
      <c r="AP196" s="127" t="s">
        <v>832</v>
      </c>
      <c r="AQ196" s="127" t="s">
        <v>675</v>
      </c>
      <c r="AR196" s="128" t="s">
        <v>1109</v>
      </c>
      <c r="AS196" s="127" t="s">
        <v>737</v>
      </c>
      <c r="AT196" s="127" t="s">
        <v>467</v>
      </c>
      <c r="AU196" s="127" t="s">
        <v>59</v>
      </c>
      <c r="AV196" s="127" t="s">
        <v>403</v>
      </c>
      <c r="AW196" s="127" t="s">
        <v>121</v>
      </c>
      <c r="AX196" s="127" t="s">
        <v>340</v>
      </c>
      <c r="AY196" s="127" t="s">
        <v>182</v>
      </c>
      <c r="AZ196" s="127" t="s">
        <v>277</v>
      </c>
      <c r="BA196" s="128" t="s">
        <v>245</v>
      </c>
      <c r="BB196" s="127" t="s">
        <v>572</v>
      </c>
      <c r="BC196" s="127" t="s">
        <v>979</v>
      </c>
      <c r="BD196" s="128" t="s">
        <v>635</v>
      </c>
      <c r="BE196" s="127" t="s">
        <v>918</v>
      </c>
      <c r="BF196" s="128" t="s">
        <v>699</v>
      </c>
      <c r="BG196" s="127" t="s">
        <v>856</v>
      </c>
      <c r="BH196" s="127" t="s">
        <v>761</v>
      </c>
      <c r="BI196" s="127" t="s">
        <v>792</v>
      </c>
      <c r="BJ196" s="127" t="s">
        <v>51</v>
      </c>
      <c r="BK196" s="127" t="s">
        <v>459</v>
      </c>
      <c r="BL196" s="127" t="s">
        <v>114</v>
      </c>
      <c r="BM196" s="128" t="s">
        <v>395</v>
      </c>
      <c r="BN196" s="127" t="s">
        <v>174</v>
      </c>
      <c r="BO196" s="128" t="s">
        <v>332</v>
      </c>
      <c r="BP196" s="127" t="s">
        <v>237</v>
      </c>
      <c r="BQ196" s="129" t="s">
        <v>269</v>
      </c>
      <c r="BS196" s="42"/>
      <c r="BT196" s="50" t="s">
        <v>769</v>
      </c>
      <c r="BU196" s="51" t="s">
        <v>1014</v>
      </c>
      <c r="BV196" s="52">
        <f>K3+(187*K5)</f>
        <v>188</v>
      </c>
      <c r="BW196" s="42"/>
    </row>
    <row r="197" spans="1:75" x14ac:dyDescent="0.2">
      <c r="A197" s="1">
        <v>21</v>
      </c>
      <c r="B197" s="7">
        <v>743</v>
      </c>
      <c r="C197" s="8">
        <v>888</v>
      </c>
      <c r="D197" s="8">
        <v>326</v>
      </c>
      <c r="E197" s="8">
        <v>213</v>
      </c>
      <c r="F197" s="8">
        <v>505</v>
      </c>
      <c r="G197" s="8">
        <v>106</v>
      </c>
      <c r="H197" s="8">
        <v>604</v>
      </c>
      <c r="I197" s="8">
        <v>971</v>
      </c>
      <c r="J197" s="8">
        <v>861</v>
      </c>
      <c r="K197" s="8">
        <v>718</v>
      </c>
      <c r="L197" s="8">
        <v>256</v>
      </c>
      <c r="M197" s="8">
        <v>367</v>
      </c>
      <c r="N197" s="8">
        <v>67</v>
      </c>
      <c r="O197" s="8">
        <v>468</v>
      </c>
      <c r="P197" s="8">
        <v>994</v>
      </c>
      <c r="Q197" s="8">
        <v>625</v>
      </c>
      <c r="R197" s="8">
        <v>385</v>
      </c>
      <c r="S197" s="8">
        <v>18</v>
      </c>
      <c r="T197" s="8">
        <v>548</v>
      </c>
      <c r="U197" s="8">
        <v>947</v>
      </c>
      <c r="V197" s="97">
        <v>671</v>
      </c>
      <c r="W197" s="8">
        <v>784</v>
      </c>
      <c r="X197" s="8">
        <v>318</v>
      </c>
      <c r="Y197" s="12">
        <v>173</v>
      </c>
      <c r="Z197" s="8">
        <v>59</v>
      </c>
      <c r="AA197" s="8">
        <v>428</v>
      </c>
      <c r="AB197" s="8">
        <v>922</v>
      </c>
      <c r="AC197" s="8">
        <v>521</v>
      </c>
      <c r="AD197" s="8">
        <v>805</v>
      </c>
      <c r="AE197" s="8">
        <v>694</v>
      </c>
      <c r="AF197" s="8">
        <v>136</v>
      </c>
      <c r="AG197" s="9">
        <v>279</v>
      </c>
      <c r="AH197" s="5">
        <f t="shared" si="45"/>
        <v>16400</v>
      </c>
      <c r="AI197" s="5">
        <f t="shared" si="46"/>
        <v>11201200</v>
      </c>
      <c r="AL197" s="126" t="s">
        <v>964</v>
      </c>
      <c r="AM197" s="128" t="s">
        <v>557</v>
      </c>
      <c r="AN197" s="127" t="s">
        <v>903</v>
      </c>
      <c r="AO197" s="127" t="s">
        <v>620</v>
      </c>
      <c r="AP197" s="127" t="s">
        <v>841</v>
      </c>
      <c r="AQ197" s="127" t="s">
        <v>684</v>
      </c>
      <c r="AR197" s="127" t="s">
        <v>777</v>
      </c>
      <c r="AS197" s="128" t="s">
        <v>746</v>
      </c>
      <c r="AT197" s="128" t="s">
        <v>474</v>
      </c>
      <c r="AU197" s="127" t="s">
        <v>66</v>
      </c>
      <c r="AV197" s="127" t="s">
        <v>410</v>
      </c>
      <c r="AW197" s="127" t="s">
        <v>128</v>
      </c>
      <c r="AX197" s="127" t="s">
        <v>347</v>
      </c>
      <c r="AY197" s="127" t="s">
        <v>189</v>
      </c>
      <c r="AZ197" s="128" t="s">
        <v>284</v>
      </c>
      <c r="BA197" s="127" t="s">
        <v>252</v>
      </c>
      <c r="BB197" s="127" t="s">
        <v>565</v>
      </c>
      <c r="BC197" s="127" t="s">
        <v>972</v>
      </c>
      <c r="BD197" s="127" t="s">
        <v>628</v>
      </c>
      <c r="BE197" s="128" t="s">
        <v>911</v>
      </c>
      <c r="BF197" s="127" t="s">
        <v>692</v>
      </c>
      <c r="BG197" s="127" t="s">
        <v>849</v>
      </c>
      <c r="BH197" s="127" t="s">
        <v>754</v>
      </c>
      <c r="BI197" s="127" t="s">
        <v>785</v>
      </c>
      <c r="BJ197" s="127" t="s">
        <v>42</v>
      </c>
      <c r="BK197" s="127" t="s">
        <v>450</v>
      </c>
      <c r="BL197" s="128" t="s">
        <v>1142</v>
      </c>
      <c r="BM197" s="127" t="s">
        <v>386</v>
      </c>
      <c r="BN197" s="127" t="s">
        <v>166</v>
      </c>
      <c r="BO197" s="127" t="s">
        <v>323</v>
      </c>
      <c r="BP197" s="127" t="s">
        <v>228</v>
      </c>
      <c r="BQ197" s="129" t="s">
        <v>260</v>
      </c>
      <c r="BS197" s="42"/>
      <c r="BT197" s="50" t="s">
        <v>197</v>
      </c>
      <c r="BU197" s="51" t="s">
        <v>1014</v>
      </c>
      <c r="BV197" s="52">
        <f>K3+(188*K5)</f>
        <v>189</v>
      </c>
      <c r="BW197" s="42"/>
    </row>
    <row r="198" spans="1:75" x14ac:dyDescent="0.2">
      <c r="A198" s="1">
        <v>22</v>
      </c>
      <c r="B198" s="7">
        <v>836</v>
      </c>
      <c r="C198" s="8">
        <v>723</v>
      </c>
      <c r="D198" s="8">
        <v>225</v>
      </c>
      <c r="E198" s="8">
        <v>370</v>
      </c>
      <c r="F198" s="8">
        <v>94</v>
      </c>
      <c r="G198" s="8">
        <v>461</v>
      </c>
      <c r="H198" s="8">
        <v>1023</v>
      </c>
      <c r="I198" s="8">
        <v>624</v>
      </c>
      <c r="J198" s="8">
        <v>762</v>
      </c>
      <c r="K198" s="8">
        <v>873</v>
      </c>
      <c r="L198" s="8">
        <v>347</v>
      </c>
      <c r="M198" s="8">
        <v>204</v>
      </c>
      <c r="N198" s="8">
        <v>488</v>
      </c>
      <c r="O198" s="8">
        <v>119</v>
      </c>
      <c r="P198" s="8">
        <v>581</v>
      </c>
      <c r="Q198" s="8">
        <v>982</v>
      </c>
      <c r="R198" s="8">
        <v>38</v>
      </c>
      <c r="S198" s="8">
        <v>437</v>
      </c>
      <c r="T198" s="8">
        <v>903</v>
      </c>
      <c r="U198" s="8">
        <v>536</v>
      </c>
      <c r="V198" s="8">
        <v>828</v>
      </c>
      <c r="W198" s="97">
        <v>683</v>
      </c>
      <c r="X198" s="12">
        <v>153</v>
      </c>
      <c r="Y198" s="8">
        <v>266</v>
      </c>
      <c r="Z198" s="8">
        <v>416</v>
      </c>
      <c r="AA198" s="8">
        <v>15</v>
      </c>
      <c r="AB198" s="8">
        <v>573</v>
      </c>
      <c r="AC198" s="8">
        <v>942</v>
      </c>
      <c r="AD198" s="8">
        <v>642</v>
      </c>
      <c r="AE198" s="8">
        <v>785</v>
      </c>
      <c r="AF198" s="8">
        <v>291</v>
      </c>
      <c r="AG198" s="9">
        <v>180</v>
      </c>
      <c r="AH198" s="5">
        <f t="shared" si="45"/>
        <v>16400</v>
      </c>
      <c r="AI198" s="5">
        <f t="shared" si="46"/>
        <v>11201200</v>
      </c>
      <c r="AL198" s="130" t="s">
        <v>951</v>
      </c>
      <c r="AM198" s="127" t="s">
        <v>542</v>
      </c>
      <c r="AN198" s="127" t="s">
        <v>888</v>
      </c>
      <c r="AO198" s="127" t="s">
        <v>606</v>
      </c>
      <c r="AP198" s="127" t="s">
        <v>826</v>
      </c>
      <c r="AQ198" s="127" t="s">
        <v>669</v>
      </c>
      <c r="AR198" s="128" t="s">
        <v>763</v>
      </c>
      <c r="AS198" s="127" t="s">
        <v>731</v>
      </c>
      <c r="AT198" s="127" t="s">
        <v>473</v>
      </c>
      <c r="AU198" s="128" t="s">
        <v>1131</v>
      </c>
      <c r="AV198" s="127" t="s">
        <v>409</v>
      </c>
      <c r="AW198" s="127" t="s">
        <v>127</v>
      </c>
      <c r="AX198" s="127" t="s">
        <v>346</v>
      </c>
      <c r="AY198" s="127" t="s">
        <v>188</v>
      </c>
      <c r="AZ198" s="127" t="s">
        <v>283</v>
      </c>
      <c r="BA198" s="128" t="s">
        <v>251</v>
      </c>
      <c r="BB198" s="127" t="s">
        <v>566</v>
      </c>
      <c r="BC198" s="127" t="s">
        <v>973</v>
      </c>
      <c r="BD198" s="128" t="s">
        <v>1116</v>
      </c>
      <c r="BE198" s="127" t="s">
        <v>912</v>
      </c>
      <c r="BF198" s="127" t="s">
        <v>693</v>
      </c>
      <c r="BG198" s="127" t="s">
        <v>850</v>
      </c>
      <c r="BH198" s="127" t="s">
        <v>755</v>
      </c>
      <c r="BI198" s="127" t="s">
        <v>786</v>
      </c>
      <c r="BJ198" s="127" t="s">
        <v>57</v>
      </c>
      <c r="BK198" s="127" t="s">
        <v>465</v>
      </c>
      <c r="BL198" s="127" t="s">
        <v>120</v>
      </c>
      <c r="BM198" s="128" t="s">
        <v>401</v>
      </c>
      <c r="BN198" s="127" t="s">
        <v>180</v>
      </c>
      <c r="BO198" s="127" t="s">
        <v>338</v>
      </c>
      <c r="BP198" s="127" t="s">
        <v>243</v>
      </c>
      <c r="BQ198" s="129" t="s">
        <v>275</v>
      </c>
      <c r="BS198" s="42"/>
      <c r="BT198" s="50" t="s">
        <v>15</v>
      </c>
      <c r="BU198" s="51" t="s">
        <v>1014</v>
      </c>
      <c r="BV198" s="52">
        <f>K3+(189*K5)</f>
        <v>190</v>
      </c>
      <c r="BW198" s="42"/>
    </row>
    <row r="199" spans="1:75" x14ac:dyDescent="0.2">
      <c r="A199" s="1">
        <v>23</v>
      </c>
      <c r="B199" s="7">
        <v>288</v>
      </c>
      <c r="C199" s="8">
        <v>143</v>
      </c>
      <c r="D199" s="8">
        <v>701</v>
      </c>
      <c r="E199" s="8">
        <v>814</v>
      </c>
      <c r="F199" s="8">
        <v>514</v>
      </c>
      <c r="G199" s="8">
        <v>913</v>
      </c>
      <c r="H199" s="8">
        <v>419</v>
      </c>
      <c r="I199" s="8">
        <v>52</v>
      </c>
      <c r="J199" s="8">
        <v>166</v>
      </c>
      <c r="K199" s="8">
        <v>309</v>
      </c>
      <c r="L199" s="8">
        <v>775</v>
      </c>
      <c r="M199" s="8">
        <v>664</v>
      </c>
      <c r="N199" s="8">
        <v>956</v>
      </c>
      <c r="O199" s="8">
        <v>555</v>
      </c>
      <c r="P199" s="8">
        <v>25</v>
      </c>
      <c r="Q199" s="8">
        <v>394</v>
      </c>
      <c r="R199" s="8">
        <v>634</v>
      </c>
      <c r="S199" s="8">
        <v>1001</v>
      </c>
      <c r="T199" s="8">
        <v>475</v>
      </c>
      <c r="U199" s="8">
        <v>76</v>
      </c>
      <c r="V199" s="8">
        <v>360</v>
      </c>
      <c r="W199" s="12">
        <v>247</v>
      </c>
      <c r="X199" s="97">
        <v>709</v>
      </c>
      <c r="Y199" s="8">
        <v>854</v>
      </c>
      <c r="Z199" s="8">
        <v>964</v>
      </c>
      <c r="AA199" s="8">
        <v>595</v>
      </c>
      <c r="AB199" s="8">
        <v>97</v>
      </c>
      <c r="AC199" s="8">
        <v>498</v>
      </c>
      <c r="AD199" s="8">
        <v>222</v>
      </c>
      <c r="AE199" s="8">
        <v>333</v>
      </c>
      <c r="AF199" s="8">
        <v>895</v>
      </c>
      <c r="AG199" s="9">
        <v>752</v>
      </c>
      <c r="AH199" s="5">
        <f t="shared" si="45"/>
        <v>16400</v>
      </c>
      <c r="AI199" s="5">
        <f t="shared" si="46"/>
        <v>11201200</v>
      </c>
      <c r="AJ199" s="2">
        <f t="shared" si="44"/>
        <v>8606720000</v>
      </c>
      <c r="AL199" s="126" t="s">
        <v>962</v>
      </c>
      <c r="AM199" s="127" t="s">
        <v>555</v>
      </c>
      <c r="AN199" s="127" t="s">
        <v>901</v>
      </c>
      <c r="AO199" s="127" t="s">
        <v>618</v>
      </c>
      <c r="AP199" s="127" t="s">
        <v>839</v>
      </c>
      <c r="AQ199" s="128" t="s">
        <v>1123</v>
      </c>
      <c r="AR199" s="127" t="s">
        <v>775</v>
      </c>
      <c r="AS199" s="127" t="s">
        <v>744</v>
      </c>
      <c r="AT199" s="127" t="s">
        <v>475</v>
      </c>
      <c r="AU199" s="127" t="s">
        <v>68</v>
      </c>
      <c r="AV199" s="127" t="s">
        <v>412</v>
      </c>
      <c r="AW199" s="127" t="s">
        <v>130</v>
      </c>
      <c r="AX199" s="128" t="s">
        <v>349</v>
      </c>
      <c r="AY199" s="127" t="s">
        <v>191</v>
      </c>
      <c r="AZ199" s="127" t="s">
        <v>286</v>
      </c>
      <c r="BA199" s="127" t="s">
        <v>254</v>
      </c>
      <c r="BB199" s="127" t="s">
        <v>563</v>
      </c>
      <c r="BC199" s="128" t="s">
        <v>970</v>
      </c>
      <c r="BD199" s="127" t="s">
        <v>626</v>
      </c>
      <c r="BE199" s="127" t="s">
        <v>909</v>
      </c>
      <c r="BF199" s="127" t="s">
        <v>690</v>
      </c>
      <c r="BG199" s="127" t="s">
        <v>847</v>
      </c>
      <c r="BH199" s="127" t="s">
        <v>752</v>
      </c>
      <c r="BI199" s="128" t="s">
        <v>783</v>
      </c>
      <c r="BJ199" s="128" t="s">
        <v>44</v>
      </c>
      <c r="BK199" s="127" t="s">
        <v>452</v>
      </c>
      <c r="BL199" s="127" t="s">
        <v>431</v>
      </c>
      <c r="BM199" s="127" t="s">
        <v>388</v>
      </c>
      <c r="BN199" s="127" t="s">
        <v>168</v>
      </c>
      <c r="BO199" s="127" t="s">
        <v>325</v>
      </c>
      <c r="BP199" s="128" t="s">
        <v>230</v>
      </c>
      <c r="BQ199" s="129" t="s">
        <v>262</v>
      </c>
      <c r="BS199" s="42"/>
      <c r="BT199" s="50" t="s">
        <v>448</v>
      </c>
      <c r="BU199" s="51" t="s">
        <v>1014</v>
      </c>
      <c r="BV199" s="52">
        <f>K3+(190*K5)</f>
        <v>191</v>
      </c>
      <c r="BW199" s="42"/>
    </row>
    <row r="200" spans="1:75" x14ac:dyDescent="0.2">
      <c r="A200" s="1">
        <v>24</v>
      </c>
      <c r="B200" s="7">
        <v>187</v>
      </c>
      <c r="C200" s="8">
        <v>300</v>
      </c>
      <c r="D200" s="8">
        <v>794</v>
      </c>
      <c r="E200" s="8">
        <v>649</v>
      </c>
      <c r="F200" s="8">
        <v>933</v>
      </c>
      <c r="G200" s="8">
        <v>566</v>
      </c>
      <c r="H200" s="8">
        <v>8</v>
      </c>
      <c r="I200" s="8">
        <v>407</v>
      </c>
      <c r="J200" s="8">
        <v>257</v>
      </c>
      <c r="K200" s="8">
        <v>146</v>
      </c>
      <c r="L200" s="8">
        <v>676</v>
      </c>
      <c r="M200" s="8">
        <v>819</v>
      </c>
      <c r="N200" s="8">
        <v>543</v>
      </c>
      <c r="O200" s="8">
        <v>912</v>
      </c>
      <c r="P200" s="8">
        <v>446</v>
      </c>
      <c r="Q200" s="8">
        <v>45</v>
      </c>
      <c r="R200" s="8">
        <v>989</v>
      </c>
      <c r="S200" s="8">
        <v>590</v>
      </c>
      <c r="T200" s="8">
        <v>128</v>
      </c>
      <c r="U200" s="8">
        <v>495</v>
      </c>
      <c r="V200" s="12">
        <v>195</v>
      </c>
      <c r="W200" s="8">
        <v>340</v>
      </c>
      <c r="X200" s="8">
        <v>866</v>
      </c>
      <c r="Y200" s="97">
        <v>753</v>
      </c>
      <c r="Z200" s="8">
        <v>615</v>
      </c>
      <c r="AA200" s="8">
        <v>1016</v>
      </c>
      <c r="AB200" s="8">
        <v>454</v>
      </c>
      <c r="AC200" s="8">
        <v>85</v>
      </c>
      <c r="AD200" s="8">
        <v>377</v>
      </c>
      <c r="AE200" s="8">
        <v>234</v>
      </c>
      <c r="AF200" s="8">
        <v>732</v>
      </c>
      <c r="AG200" s="9">
        <v>843</v>
      </c>
      <c r="AH200" s="5">
        <f t="shared" si="45"/>
        <v>16400</v>
      </c>
      <c r="AI200" s="5">
        <f t="shared" si="46"/>
        <v>11201200</v>
      </c>
      <c r="AJ200" s="2">
        <f t="shared" si="44"/>
        <v>8606720000</v>
      </c>
      <c r="AL200" s="126" t="s">
        <v>953</v>
      </c>
      <c r="AM200" s="127" t="s">
        <v>544</v>
      </c>
      <c r="AN200" s="127" t="s">
        <v>890</v>
      </c>
      <c r="AO200" s="127" t="s">
        <v>608</v>
      </c>
      <c r="AP200" s="128" t="s">
        <v>828</v>
      </c>
      <c r="AQ200" s="127" t="s">
        <v>671</v>
      </c>
      <c r="AR200" s="127" t="s">
        <v>765</v>
      </c>
      <c r="AS200" s="127" t="s">
        <v>733</v>
      </c>
      <c r="AT200" s="127" t="s">
        <v>471</v>
      </c>
      <c r="AU200" s="127" t="s">
        <v>63</v>
      </c>
      <c r="AV200" s="127" t="s">
        <v>407</v>
      </c>
      <c r="AW200" s="127" t="s">
        <v>125</v>
      </c>
      <c r="AX200" s="127" t="s">
        <v>344</v>
      </c>
      <c r="AY200" s="128" t="s">
        <v>1137</v>
      </c>
      <c r="AZ200" s="127" t="s">
        <v>281</v>
      </c>
      <c r="BA200" s="127" t="s">
        <v>249</v>
      </c>
      <c r="BB200" s="128" t="s">
        <v>568</v>
      </c>
      <c r="BC200" s="127" t="s">
        <v>975</v>
      </c>
      <c r="BD200" s="127" t="s">
        <v>631</v>
      </c>
      <c r="BE200" s="127" t="s">
        <v>914</v>
      </c>
      <c r="BF200" s="127" t="s">
        <v>695</v>
      </c>
      <c r="BG200" s="127" t="s">
        <v>852</v>
      </c>
      <c r="BH200" s="128" t="s">
        <v>757</v>
      </c>
      <c r="BI200" s="127" t="s">
        <v>788</v>
      </c>
      <c r="BJ200" s="127" t="s">
        <v>55</v>
      </c>
      <c r="BK200" s="128" t="s">
        <v>463</v>
      </c>
      <c r="BL200" s="127" t="s">
        <v>118</v>
      </c>
      <c r="BM200" s="127" t="s">
        <v>399</v>
      </c>
      <c r="BN200" s="127" t="s">
        <v>178</v>
      </c>
      <c r="BO200" s="127" t="s">
        <v>492</v>
      </c>
      <c r="BP200" s="127" t="s">
        <v>241</v>
      </c>
      <c r="BQ200" s="131" t="s">
        <v>273</v>
      </c>
      <c r="BS200" s="42"/>
      <c r="BT200" s="50" t="s">
        <v>381</v>
      </c>
      <c r="BU200" s="51" t="s">
        <v>1014</v>
      </c>
      <c r="BV200" s="52">
        <f>K3+(191*K5)</f>
        <v>192</v>
      </c>
      <c r="BW200" s="42"/>
    </row>
    <row r="201" spans="1:75" x14ac:dyDescent="0.2">
      <c r="A201" s="1">
        <v>25</v>
      </c>
      <c r="B201" s="7">
        <v>465</v>
      </c>
      <c r="C201" s="8">
        <v>66</v>
      </c>
      <c r="D201" s="8">
        <v>628</v>
      </c>
      <c r="E201" s="8">
        <v>995</v>
      </c>
      <c r="F201" s="8">
        <v>719</v>
      </c>
      <c r="G201" s="8">
        <v>864</v>
      </c>
      <c r="H201" s="8">
        <v>366</v>
      </c>
      <c r="I201" s="8">
        <v>253</v>
      </c>
      <c r="J201" s="8">
        <v>107</v>
      </c>
      <c r="K201" s="8">
        <v>508</v>
      </c>
      <c r="L201" s="8">
        <v>970</v>
      </c>
      <c r="M201" s="8">
        <v>601</v>
      </c>
      <c r="N201" s="8">
        <v>885</v>
      </c>
      <c r="O201" s="8">
        <v>742</v>
      </c>
      <c r="P201" s="8">
        <v>216</v>
      </c>
      <c r="Q201" s="8">
        <v>327</v>
      </c>
      <c r="R201" s="8">
        <v>695</v>
      </c>
      <c r="S201" s="8">
        <v>808</v>
      </c>
      <c r="T201" s="8">
        <v>278</v>
      </c>
      <c r="U201" s="8">
        <v>133</v>
      </c>
      <c r="V201" s="8">
        <v>425</v>
      </c>
      <c r="W201" s="8">
        <v>58</v>
      </c>
      <c r="X201" s="8">
        <v>524</v>
      </c>
      <c r="Y201" s="8">
        <v>923</v>
      </c>
      <c r="Z201" s="97">
        <v>781</v>
      </c>
      <c r="AA201" s="8">
        <v>670</v>
      </c>
      <c r="AB201" s="8">
        <v>176</v>
      </c>
      <c r="AC201" s="12">
        <v>319</v>
      </c>
      <c r="AD201" s="8">
        <v>19</v>
      </c>
      <c r="AE201" s="8">
        <v>388</v>
      </c>
      <c r="AF201" s="8">
        <v>946</v>
      </c>
      <c r="AG201" s="9">
        <v>545</v>
      </c>
      <c r="AH201" s="5">
        <f t="shared" si="45"/>
        <v>16400</v>
      </c>
      <c r="AI201" s="5">
        <f t="shared" si="46"/>
        <v>11201200</v>
      </c>
      <c r="AL201" s="126" t="s">
        <v>263</v>
      </c>
      <c r="AM201" s="127" t="s">
        <v>231</v>
      </c>
      <c r="AN201" s="127" t="s">
        <v>326</v>
      </c>
      <c r="AO201" s="128" t="s">
        <v>169</v>
      </c>
      <c r="AP201" s="127" t="s">
        <v>389</v>
      </c>
      <c r="AQ201" s="128" t="s">
        <v>108</v>
      </c>
      <c r="AR201" s="127" t="s">
        <v>453</v>
      </c>
      <c r="AS201" s="127" t="s">
        <v>45</v>
      </c>
      <c r="AT201" s="127" t="s">
        <v>782</v>
      </c>
      <c r="AU201" s="127" t="s">
        <v>310</v>
      </c>
      <c r="AV201" s="128" t="s">
        <v>846</v>
      </c>
      <c r="AW201" s="127" t="s">
        <v>689</v>
      </c>
      <c r="AX201" s="128" t="s">
        <v>908</v>
      </c>
      <c r="AY201" s="127" t="s">
        <v>625</v>
      </c>
      <c r="AZ201" s="127" t="s">
        <v>969</v>
      </c>
      <c r="BA201" s="127" t="s">
        <v>562</v>
      </c>
      <c r="BB201" s="127" t="s">
        <v>255</v>
      </c>
      <c r="BC201" s="127" t="s">
        <v>287</v>
      </c>
      <c r="BD201" s="127" t="s">
        <v>192</v>
      </c>
      <c r="BE201" s="127" t="s">
        <v>350</v>
      </c>
      <c r="BF201" s="127" t="s">
        <v>131</v>
      </c>
      <c r="BG201" s="127" t="s">
        <v>413</v>
      </c>
      <c r="BH201" s="127" t="s">
        <v>69</v>
      </c>
      <c r="BI201" s="128" t="s">
        <v>1119</v>
      </c>
      <c r="BJ201" s="127" t="s">
        <v>743</v>
      </c>
      <c r="BK201" s="127" t="s">
        <v>774</v>
      </c>
      <c r="BL201" s="127" t="s">
        <v>681</v>
      </c>
      <c r="BM201" s="127" t="s">
        <v>838</v>
      </c>
      <c r="BN201" s="127" t="s">
        <v>617</v>
      </c>
      <c r="BO201" s="127" t="s">
        <v>900</v>
      </c>
      <c r="BP201" s="128" t="s">
        <v>554</v>
      </c>
      <c r="BQ201" s="129" t="s">
        <v>961</v>
      </c>
      <c r="BS201" s="42"/>
      <c r="BT201" s="50" t="s">
        <v>954</v>
      </c>
      <c r="BU201" s="51" t="s">
        <v>1014</v>
      </c>
      <c r="BV201" s="52">
        <f>K3+(192*K5)</f>
        <v>193</v>
      </c>
      <c r="BW201" s="42"/>
    </row>
    <row r="202" spans="1:75" x14ac:dyDescent="0.2">
      <c r="A202" s="1">
        <v>26</v>
      </c>
      <c r="B202" s="7">
        <v>118</v>
      </c>
      <c r="C202" s="8">
        <v>485</v>
      </c>
      <c r="D202" s="8">
        <v>983</v>
      </c>
      <c r="E202" s="8">
        <v>584</v>
      </c>
      <c r="F202" s="8">
        <v>876</v>
      </c>
      <c r="G202" s="8">
        <v>763</v>
      </c>
      <c r="H202" s="8">
        <v>201</v>
      </c>
      <c r="I202" s="8">
        <v>346</v>
      </c>
      <c r="J202" s="8">
        <v>464</v>
      </c>
      <c r="K202" s="8">
        <v>95</v>
      </c>
      <c r="L202" s="8">
        <v>621</v>
      </c>
      <c r="M202" s="8">
        <v>1022</v>
      </c>
      <c r="N202" s="8">
        <v>722</v>
      </c>
      <c r="O202" s="8">
        <v>833</v>
      </c>
      <c r="P202" s="8">
        <v>371</v>
      </c>
      <c r="Q202" s="8">
        <v>228</v>
      </c>
      <c r="R202" s="8">
        <v>788</v>
      </c>
      <c r="S202" s="8">
        <v>643</v>
      </c>
      <c r="T202" s="8">
        <v>177</v>
      </c>
      <c r="U202" s="8">
        <v>290</v>
      </c>
      <c r="V202" s="8">
        <v>14</v>
      </c>
      <c r="W202" s="8">
        <v>413</v>
      </c>
      <c r="X202" s="8">
        <v>943</v>
      </c>
      <c r="Y202" s="8">
        <v>576</v>
      </c>
      <c r="Z202" s="8">
        <v>682</v>
      </c>
      <c r="AA202" s="97">
        <v>825</v>
      </c>
      <c r="AB202" s="12">
        <v>267</v>
      </c>
      <c r="AC202" s="8">
        <v>156</v>
      </c>
      <c r="AD202" s="8">
        <v>440</v>
      </c>
      <c r="AE202" s="8">
        <v>39</v>
      </c>
      <c r="AF202" s="8">
        <v>533</v>
      </c>
      <c r="AG202" s="9">
        <v>902</v>
      </c>
      <c r="AH202" s="5">
        <f t="shared" si="45"/>
        <v>16400</v>
      </c>
      <c r="AI202" s="5">
        <f t="shared" si="46"/>
        <v>11201200</v>
      </c>
      <c r="AL202" s="126" t="s">
        <v>272</v>
      </c>
      <c r="AM202" s="127" t="s">
        <v>240</v>
      </c>
      <c r="AN202" s="128" t="s">
        <v>335</v>
      </c>
      <c r="AO202" s="127" t="s">
        <v>177</v>
      </c>
      <c r="AP202" s="128" t="s">
        <v>398</v>
      </c>
      <c r="AQ202" s="127" t="s">
        <v>117</v>
      </c>
      <c r="AR202" s="127" t="s">
        <v>462</v>
      </c>
      <c r="AS202" s="127" t="s">
        <v>54</v>
      </c>
      <c r="AT202" s="127" t="s">
        <v>789</v>
      </c>
      <c r="AU202" s="127" t="s">
        <v>758</v>
      </c>
      <c r="AV202" s="127" t="s">
        <v>853</v>
      </c>
      <c r="AW202" s="128" t="s">
        <v>696</v>
      </c>
      <c r="AX202" s="127" t="s">
        <v>915</v>
      </c>
      <c r="AY202" s="128" t="s">
        <v>632</v>
      </c>
      <c r="AZ202" s="127" t="s">
        <v>976</v>
      </c>
      <c r="BA202" s="127" t="s">
        <v>569</v>
      </c>
      <c r="BB202" s="127" t="s">
        <v>248</v>
      </c>
      <c r="BC202" s="127" t="s">
        <v>280</v>
      </c>
      <c r="BD202" s="127" t="s">
        <v>185</v>
      </c>
      <c r="BE202" s="127" t="s">
        <v>343</v>
      </c>
      <c r="BF202" s="127" t="s">
        <v>124</v>
      </c>
      <c r="BG202" s="127" t="s">
        <v>406</v>
      </c>
      <c r="BH202" s="128" t="s">
        <v>62</v>
      </c>
      <c r="BI202" s="127" t="s">
        <v>470</v>
      </c>
      <c r="BJ202" s="127" t="s">
        <v>734</v>
      </c>
      <c r="BK202" s="127" t="s">
        <v>766</v>
      </c>
      <c r="BL202" s="127" t="s">
        <v>672</v>
      </c>
      <c r="BM202" s="127" t="s">
        <v>829</v>
      </c>
      <c r="BN202" s="127" t="s">
        <v>609</v>
      </c>
      <c r="BO202" s="127" t="s">
        <v>891</v>
      </c>
      <c r="BP202" s="127" t="s">
        <v>545</v>
      </c>
      <c r="BQ202" s="131" t="s">
        <v>1110</v>
      </c>
      <c r="BS202" s="42"/>
      <c r="BT202" s="50" t="s">
        <v>764</v>
      </c>
      <c r="BU202" s="51" t="s">
        <v>1014</v>
      </c>
      <c r="BV202" s="52">
        <f>K3+(193*K5)</f>
        <v>194</v>
      </c>
      <c r="BW202" s="42"/>
    </row>
    <row r="203" spans="1:75" x14ac:dyDescent="0.2">
      <c r="A203" s="1">
        <v>27</v>
      </c>
      <c r="B203" s="7">
        <v>554</v>
      </c>
      <c r="C203" s="8">
        <v>953</v>
      </c>
      <c r="D203" s="8">
        <v>395</v>
      </c>
      <c r="E203" s="8">
        <v>28</v>
      </c>
      <c r="F203" s="8">
        <v>312</v>
      </c>
      <c r="G203" s="8">
        <v>167</v>
      </c>
      <c r="H203" s="8">
        <v>661</v>
      </c>
      <c r="I203" s="8">
        <v>774</v>
      </c>
      <c r="J203" s="8">
        <v>916</v>
      </c>
      <c r="K203" s="8">
        <v>515</v>
      </c>
      <c r="L203" s="8">
        <v>49</v>
      </c>
      <c r="M203" s="8">
        <v>418</v>
      </c>
      <c r="N203" s="8">
        <v>142</v>
      </c>
      <c r="O203" s="8">
        <v>285</v>
      </c>
      <c r="P203" s="8">
        <v>815</v>
      </c>
      <c r="Q203" s="8">
        <v>704</v>
      </c>
      <c r="R203" s="8">
        <v>336</v>
      </c>
      <c r="S203" s="8">
        <v>223</v>
      </c>
      <c r="T203" s="8">
        <v>749</v>
      </c>
      <c r="U203" s="8">
        <v>894</v>
      </c>
      <c r="V203" s="8">
        <v>594</v>
      </c>
      <c r="W203" s="8">
        <v>961</v>
      </c>
      <c r="X203" s="8">
        <v>499</v>
      </c>
      <c r="Y203" s="8">
        <v>100</v>
      </c>
      <c r="Z203" s="8">
        <v>246</v>
      </c>
      <c r="AA203" s="12">
        <v>357</v>
      </c>
      <c r="AB203" s="97">
        <v>855</v>
      </c>
      <c r="AC203" s="8">
        <v>712</v>
      </c>
      <c r="AD203" s="8">
        <v>1004</v>
      </c>
      <c r="AE203" s="8">
        <v>635</v>
      </c>
      <c r="AF203" s="8">
        <v>73</v>
      </c>
      <c r="AG203" s="9">
        <v>474</v>
      </c>
      <c r="AH203" s="5">
        <f t="shared" si="45"/>
        <v>16400</v>
      </c>
      <c r="AI203" s="5">
        <f t="shared" si="46"/>
        <v>11201200</v>
      </c>
      <c r="AJ203" s="2">
        <f t="shared" si="44"/>
        <v>8606720000</v>
      </c>
      <c r="AL203" s="126" t="s">
        <v>261</v>
      </c>
      <c r="AM203" s="128" t="s">
        <v>229</v>
      </c>
      <c r="AN203" s="127" t="s">
        <v>324</v>
      </c>
      <c r="AO203" s="127" t="s">
        <v>167</v>
      </c>
      <c r="AP203" s="127" t="s">
        <v>387</v>
      </c>
      <c r="AQ203" s="127" t="s">
        <v>107</v>
      </c>
      <c r="AR203" s="127" t="s">
        <v>451</v>
      </c>
      <c r="AS203" s="127" t="s">
        <v>43</v>
      </c>
      <c r="AT203" s="128" t="s">
        <v>1126</v>
      </c>
      <c r="AU203" s="127" t="s">
        <v>753</v>
      </c>
      <c r="AV203" s="127" t="s">
        <v>848</v>
      </c>
      <c r="AW203" s="127" t="s">
        <v>691</v>
      </c>
      <c r="AX203" s="127" t="s">
        <v>910</v>
      </c>
      <c r="AY203" s="127" t="s">
        <v>627</v>
      </c>
      <c r="AZ203" s="127" t="s">
        <v>971</v>
      </c>
      <c r="BA203" s="127" t="s">
        <v>564</v>
      </c>
      <c r="BB203" s="127" t="s">
        <v>253</v>
      </c>
      <c r="BC203" s="127" t="s">
        <v>285</v>
      </c>
      <c r="BD203" s="127" t="s">
        <v>190</v>
      </c>
      <c r="BE203" s="128" t="s">
        <v>348</v>
      </c>
      <c r="BF203" s="127" t="s">
        <v>129</v>
      </c>
      <c r="BG203" s="128" t="s">
        <v>96</v>
      </c>
      <c r="BH203" s="127" t="s">
        <v>67</v>
      </c>
      <c r="BI203" s="127" t="s">
        <v>7</v>
      </c>
      <c r="BJ203" s="127" t="s">
        <v>745</v>
      </c>
      <c r="BK203" s="127" t="s">
        <v>776</v>
      </c>
      <c r="BL203" s="128" t="s">
        <v>683</v>
      </c>
      <c r="BM203" s="127" t="s">
        <v>840</v>
      </c>
      <c r="BN203" s="128" t="s">
        <v>619</v>
      </c>
      <c r="BO203" s="127" t="s">
        <v>902</v>
      </c>
      <c r="BP203" s="127" t="s">
        <v>556</v>
      </c>
      <c r="BQ203" s="129" t="s">
        <v>963</v>
      </c>
      <c r="BS203" s="42"/>
      <c r="BT203" s="50" t="s">
        <v>695</v>
      </c>
      <c r="BU203" s="51" t="s">
        <v>1014</v>
      </c>
      <c r="BV203" s="52">
        <f>K3+(194*K5)</f>
        <v>195</v>
      </c>
      <c r="BW203" s="42"/>
    </row>
    <row r="204" spans="1:75" x14ac:dyDescent="0.2">
      <c r="A204" s="1">
        <v>28</v>
      </c>
      <c r="B204" s="7">
        <v>909</v>
      </c>
      <c r="C204" s="8">
        <v>542</v>
      </c>
      <c r="D204" s="8">
        <v>48</v>
      </c>
      <c r="E204" s="8">
        <v>447</v>
      </c>
      <c r="F204" s="8">
        <v>147</v>
      </c>
      <c r="G204" s="8">
        <v>260</v>
      </c>
      <c r="H204" s="8">
        <v>818</v>
      </c>
      <c r="I204" s="8">
        <v>673</v>
      </c>
      <c r="J204" s="8">
        <v>567</v>
      </c>
      <c r="K204" s="8">
        <v>936</v>
      </c>
      <c r="L204" s="8">
        <v>406</v>
      </c>
      <c r="M204" s="8">
        <v>5</v>
      </c>
      <c r="N204" s="8">
        <v>297</v>
      </c>
      <c r="O204" s="8">
        <v>186</v>
      </c>
      <c r="P204" s="8">
        <v>652</v>
      </c>
      <c r="Q204" s="8">
        <v>795</v>
      </c>
      <c r="R204" s="8">
        <v>235</v>
      </c>
      <c r="S204" s="8">
        <v>380</v>
      </c>
      <c r="T204" s="8">
        <v>842</v>
      </c>
      <c r="U204" s="8">
        <v>729</v>
      </c>
      <c r="V204" s="8">
        <v>1013</v>
      </c>
      <c r="W204" s="8">
        <v>614</v>
      </c>
      <c r="X204" s="8">
        <v>88</v>
      </c>
      <c r="Y204" s="8">
        <v>455</v>
      </c>
      <c r="Z204" s="12">
        <v>337</v>
      </c>
      <c r="AA204" s="8">
        <v>194</v>
      </c>
      <c r="AB204" s="8">
        <v>756</v>
      </c>
      <c r="AC204" s="97">
        <v>867</v>
      </c>
      <c r="AD204" s="8">
        <v>591</v>
      </c>
      <c r="AE204" s="8">
        <v>992</v>
      </c>
      <c r="AF204" s="8">
        <v>494</v>
      </c>
      <c r="AG204" s="9">
        <v>125</v>
      </c>
      <c r="AH204" s="5">
        <f t="shared" si="45"/>
        <v>16400</v>
      </c>
      <c r="AI204" s="5">
        <f t="shared" si="46"/>
        <v>11201200</v>
      </c>
      <c r="AJ204" s="2">
        <f t="shared" si="44"/>
        <v>8606720000</v>
      </c>
      <c r="AL204" s="130" t="s">
        <v>1121</v>
      </c>
      <c r="AM204" s="127" t="s">
        <v>242</v>
      </c>
      <c r="AN204" s="127" t="s">
        <v>337</v>
      </c>
      <c r="AO204" s="127" t="s">
        <v>179</v>
      </c>
      <c r="AP204" s="127" t="s">
        <v>400</v>
      </c>
      <c r="AQ204" s="127" t="s">
        <v>119</v>
      </c>
      <c r="AR204" s="127" t="s">
        <v>464</v>
      </c>
      <c r="AS204" s="127" t="s">
        <v>56</v>
      </c>
      <c r="AT204" s="127" t="s">
        <v>787</v>
      </c>
      <c r="AU204" s="128" t="s">
        <v>756</v>
      </c>
      <c r="AV204" s="127" t="s">
        <v>851</v>
      </c>
      <c r="AW204" s="127" t="s">
        <v>694</v>
      </c>
      <c r="AX204" s="127" t="s">
        <v>913</v>
      </c>
      <c r="AY204" s="127" t="s">
        <v>630</v>
      </c>
      <c r="AZ204" s="127" t="s">
        <v>974</v>
      </c>
      <c r="BA204" s="127" t="s">
        <v>567</v>
      </c>
      <c r="BB204" s="127" t="s">
        <v>250</v>
      </c>
      <c r="BC204" s="127" t="s">
        <v>282</v>
      </c>
      <c r="BD204" s="128" t="s">
        <v>187</v>
      </c>
      <c r="BE204" s="127" t="s">
        <v>345</v>
      </c>
      <c r="BF204" s="128" t="s">
        <v>126</v>
      </c>
      <c r="BG204" s="127" t="s">
        <v>408</v>
      </c>
      <c r="BH204" s="127" t="s">
        <v>64</v>
      </c>
      <c r="BI204" s="127" t="s">
        <v>472</v>
      </c>
      <c r="BJ204" s="127" t="s">
        <v>732</v>
      </c>
      <c r="BK204" s="127" t="s">
        <v>764</v>
      </c>
      <c r="BL204" s="127" t="s">
        <v>670</v>
      </c>
      <c r="BM204" s="128" t="s">
        <v>827</v>
      </c>
      <c r="BN204" s="127" t="s">
        <v>607</v>
      </c>
      <c r="BO204" s="128" t="s">
        <v>889</v>
      </c>
      <c r="BP204" s="127" t="s">
        <v>543</v>
      </c>
      <c r="BQ204" s="129" t="s">
        <v>952</v>
      </c>
      <c r="BS204" s="42"/>
      <c r="BT204" s="50" t="s">
        <v>636</v>
      </c>
      <c r="BU204" s="51" t="s">
        <v>1014</v>
      </c>
      <c r="BV204" s="52">
        <f>K3+(195*K5)</f>
        <v>196</v>
      </c>
      <c r="BW204" s="42"/>
    </row>
    <row r="205" spans="1:75" x14ac:dyDescent="0.2">
      <c r="A205" s="1">
        <v>29</v>
      </c>
      <c r="B205" s="7">
        <v>596</v>
      </c>
      <c r="C205" s="8">
        <v>963</v>
      </c>
      <c r="D205" s="8">
        <v>497</v>
      </c>
      <c r="E205" s="8">
        <v>98</v>
      </c>
      <c r="F205" s="8">
        <v>334</v>
      </c>
      <c r="G205" s="8">
        <v>221</v>
      </c>
      <c r="H205" s="8">
        <v>751</v>
      </c>
      <c r="I205" s="8">
        <v>896</v>
      </c>
      <c r="J205" s="8">
        <v>1002</v>
      </c>
      <c r="K205" s="8">
        <v>633</v>
      </c>
      <c r="L205" s="8">
        <v>75</v>
      </c>
      <c r="M205" s="8">
        <v>476</v>
      </c>
      <c r="N205" s="8">
        <v>248</v>
      </c>
      <c r="O205" s="8">
        <v>359</v>
      </c>
      <c r="P205" s="8">
        <v>853</v>
      </c>
      <c r="Q205" s="8">
        <v>710</v>
      </c>
      <c r="R205" s="8">
        <v>310</v>
      </c>
      <c r="S205" s="8">
        <v>165</v>
      </c>
      <c r="T205" s="8">
        <v>663</v>
      </c>
      <c r="U205" s="8">
        <v>776</v>
      </c>
      <c r="V205" s="8">
        <v>556</v>
      </c>
      <c r="W205" s="8">
        <v>955</v>
      </c>
      <c r="X205" s="8">
        <v>393</v>
      </c>
      <c r="Y205" s="8">
        <v>26</v>
      </c>
      <c r="Z205" s="8">
        <v>144</v>
      </c>
      <c r="AA205" s="8">
        <v>287</v>
      </c>
      <c r="AB205" s="8">
        <v>813</v>
      </c>
      <c r="AC205" s="8">
        <v>702</v>
      </c>
      <c r="AD205" s="97">
        <v>914</v>
      </c>
      <c r="AE205" s="8">
        <v>513</v>
      </c>
      <c r="AF205" s="8">
        <v>51</v>
      </c>
      <c r="AG205" s="32">
        <v>420</v>
      </c>
      <c r="AH205" s="5">
        <f t="shared" si="45"/>
        <v>16400</v>
      </c>
      <c r="AI205" s="5">
        <f t="shared" si="46"/>
        <v>11201200</v>
      </c>
      <c r="AJ205" s="2">
        <f t="shared" si="44"/>
        <v>8606720000</v>
      </c>
      <c r="AL205" s="126" t="s">
        <v>267</v>
      </c>
      <c r="AM205" s="128" t="s">
        <v>235</v>
      </c>
      <c r="AN205" s="127" t="s">
        <v>330</v>
      </c>
      <c r="AO205" s="127" t="s">
        <v>4</v>
      </c>
      <c r="AP205" s="127" t="s">
        <v>393</v>
      </c>
      <c r="AQ205" s="127" t="s">
        <v>112</v>
      </c>
      <c r="AR205" s="127" t="s">
        <v>457</v>
      </c>
      <c r="AS205" s="128" t="s">
        <v>49</v>
      </c>
      <c r="AT205" s="128" t="s">
        <v>778</v>
      </c>
      <c r="AU205" s="127" t="s">
        <v>747</v>
      </c>
      <c r="AV205" s="127" t="s">
        <v>842</v>
      </c>
      <c r="AW205" s="127" t="s">
        <v>685</v>
      </c>
      <c r="AX205" s="127" t="s">
        <v>904</v>
      </c>
      <c r="AY205" s="127" t="s">
        <v>621</v>
      </c>
      <c r="AZ205" s="128" t="s">
        <v>965</v>
      </c>
      <c r="BA205" s="127" t="s">
        <v>558</v>
      </c>
      <c r="BB205" s="127" t="s">
        <v>259</v>
      </c>
      <c r="BC205" s="127" t="s">
        <v>290</v>
      </c>
      <c r="BD205" s="127" t="s">
        <v>196</v>
      </c>
      <c r="BE205" s="127" t="s">
        <v>354</v>
      </c>
      <c r="BF205" s="127" t="s">
        <v>135</v>
      </c>
      <c r="BG205" s="128" t="s">
        <v>417</v>
      </c>
      <c r="BH205" s="127" t="s">
        <v>73</v>
      </c>
      <c r="BI205" s="127" t="s">
        <v>479</v>
      </c>
      <c r="BJ205" s="127" t="s">
        <v>739</v>
      </c>
      <c r="BK205" s="127" t="s">
        <v>770</v>
      </c>
      <c r="BL205" s="127" t="s">
        <v>677</v>
      </c>
      <c r="BM205" s="127" t="s">
        <v>834</v>
      </c>
      <c r="BN205" s="128" t="s">
        <v>1125</v>
      </c>
      <c r="BO205" s="127" t="s">
        <v>896</v>
      </c>
      <c r="BP205" s="127" t="s">
        <v>550</v>
      </c>
      <c r="BQ205" s="129" t="s">
        <v>957</v>
      </c>
      <c r="BS205" s="42"/>
      <c r="BT205" s="50" t="s">
        <v>442</v>
      </c>
      <c r="BU205" s="51" t="s">
        <v>1014</v>
      </c>
      <c r="BV205" s="52">
        <f>K3+(196*K5)</f>
        <v>197</v>
      </c>
      <c r="BW205" s="42"/>
    </row>
    <row r="206" spans="1:75" x14ac:dyDescent="0.2">
      <c r="A206" s="1">
        <v>30</v>
      </c>
      <c r="B206" s="7">
        <v>1015</v>
      </c>
      <c r="C206" s="8">
        <v>616</v>
      </c>
      <c r="D206" s="8">
        <v>86</v>
      </c>
      <c r="E206" s="8">
        <v>453</v>
      </c>
      <c r="F206" s="8">
        <v>233</v>
      </c>
      <c r="G206" s="8">
        <v>378</v>
      </c>
      <c r="H206" s="8">
        <v>844</v>
      </c>
      <c r="I206" s="8">
        <v>731</v>
      </c>
      <c r="J206" s="8">
        <v>589</v>
      </c>
      <c r="K206" s="8">
        <v>990</v>
      </c>
      <c r="L206" s="8">
        <v>496</v>
      </c>
      <c r="M206" s="8">
        <v>127</v>
      </c>
      <c r="N206" s="8">
        <v>339</v>
      </c>
      <c r="O206" s="8">
        <v>196</v>
      </c>
      <c r="P206" s="8">
        <v>754</v>
      </c>
      <c r="Q206" s="8">
        <v>865</v>
      </c>
      <c r="R206" s="8">
        <v>145</v>
      </c>
      <c r="S206" s="8">
        <v>258</v>
      </c>
      <c r="T206" s="8">
        <v>820</v>
      </c>
      <c r="U206" s="8">
        <v>675</v>
      </c>
      <c r="V206" s="8">
        <v>911</v>
      </c>
      <c r="W206" s="8">
        <v>544</v>
      </c>
      <c r="X206" s="8">
        <v>46</v>
      </c>
      <c r="Y206" s="8">
        <v>445</v>
      </c>
      <c r="Z206" s="8">
        <v>299</v>
      </c>
      <c r="AA206" s="8">
        <v>188</v>
      </c>
      <c r="AB206" s="8">
        <v>650</v>
      </c>
      <c r="AC206" s="8">
        <v>793</v>
      </c>
      <c r="AD206" s="8">
        <v>565</v>
      </c>
      <c r="AE206" s="97">
        <v>934</v>
      </c>
      <c r="AF206" s="12">
        <v>408</v>
      </c>
      <c r="AG206" s="9">
        <v>7</v>
      </c>
      <c r="AH206" s="5">
        <f t="shared" si="45"/>
        <v>16400</v>
      </c>
      <c r="AI206" s="5">
        <f t="shared" si="46"/>
        <v>11201200</v>
      </c>
      <c r="AJ206" s="2">
        <f t="shared" si="44"/>
        <v>8606720000</v>
      </c>
      <c r="AL206" s="130" t="s">
        <v>268</v>
      </c>
      <c r="AM206" s="127" t="s">
        <v>236</v>
      </c>
      <c r="AN206" s="127" t="s">
        <v>331</v>
      </c>
      <c r="AO206" s="127" t="s">
        <v>173</v>
      </c>
      <c r="AP206" s="127" t="s">
        <v>394</v>
      </c>
      <c r="AQ206" s="127" t="s">
        <v>113</v>
      </c>
      <c r="AR206" s="128" t="s">
        <v>458</v>
      </c>
      <c r="AS206" s="127" t="s">
        <v>50</v>
      </c>
      <c r="AT206" s="127" t="s">
        <v>793</v>
      </c>
      <c r="AU206" s="128" t="s">
        <v>762</v>
      </c>
      <c r="AV206" s="127" t="s">
        <v>857</v>
      </c>
      <c r="AW206" s="127" t="s">
        <v>700</v>
      </c>
      <c r="AX206" s="127" t="s">
        <v>919</v>
      </c>
      <c r="AY206" s="127" t="s">
        <v>636</v>
      </c>
      <c r="AZ206" s="127" t="s">
        <v>980</v>
      </c>
      <c r="BA206" s="128" t="s">
        <v>573</v>
      </c>
      <c r="BB206" s="127" t="s">
        <v>244</v>
      </c>
      <c r="BC206" s="127" t="s">
        <v>276</v>
      </c>
      <c r="BD206" s="127" t="s">
        <v>181</v>
      </c>
      <c r="BE206" s="127" t="s">
        <v>339</v>
      </c>
      <c r="BF206" s="128" t="s">
        <v>1139</v>
      </c>
      <c r="BG206" s="127" t="s">
        <v>402</v>
      </c>
      <c r="BH206" s="127" t="s">
        <v>58</v>
      </c>
      <c r="BI206" s="127" t="s">
        <v>466</v>
      </c>
      <c r="BJ206" s="127" t="s">
        <v>738</v>
      </c>
      <c r="BK206" s="127" t="s">
        <v>769</v>
      </c>
      <c r="BL206" s="127" t="s">
        <v>676</v>
      </c>
      <c r="BM206" s="127" t="s">
        <v>833</v>
      </c>
      <c r="BN206" s="127" t="s">
        <v>613</v>
      </c>
      <c r="BO206" s="128" t="s">
        <v>895</v>
      </c>
      <c r="BP206" s="127" t="s">
        <v>549</v>
      </c>
      <c r="BQ206" s="129" t="s">
        <v>956</v>
      </c>
      <c r="BS206" s="42"/>
      <c r="BT206" s="50" t="s">
        <v>383</v>
      </c>
      <c r="BU206" s="51" t="s">
        <v>1014</v>
      </c>
      <c r="BV206" s="52">
        <f>K3+(197*K5)</f>
        <v>198</v>
      </c>
      <c r="BW206" s="42"/>
    </row>
    <row r="207" spans="1:75" x14ac:dyDescent="0.2">
      <c r="A207" s="1">
        <v>31</v>
      </c>
      <c r="B207" s="7">
        <v>427</v>
      </c>
      <c r="C207" s="8">
        <v>60</v>
      </c>
      <c r="D207" s="8">
        <v>522</v>
      </c>
      <c r="E207" s="8">
        <v>921</v>
      </c>
      <c r="F207" s="8">
        <v>693</v>
      </c>
      <c r="G207" s="8">
        <v>806</v>
      </c>
      <c r="H207" s="8">
        <v>280</v>
      </c>
      <c r="I207" s="8">
        <v>135</v>
      </c>
      <c r="J207" s="8">
        <v>17</v>
      </c>
      <c r="K207" s="8">
        <v>386</v>
      </c>
      <c r="L207" s="8">
        <v>948</v>
      </c>
      <c r="M207" s="8">
        <v>547</v>
      </c>
      <c r="N207" s="8">
        <v>783</v>
      </c>
      <c r="O207" s="8">
        <v>672</v>
      </c>
      <c r="P207" s="8">
        <v>174</v>
      </c>
      <c r="Q207" s="8">
        <v>317</v>
      </c>
      <c r="R207" s="8">
        <v>717</v>
      </c>
      <c r="S207" s="8">
        <v>862</v>
      </c>
      <c r="T207" s="8">
        <v>368</v>
      </c>
      <c r="U207" s="8">
        <v>255</v>
      </c>
      <c r="V207" s="8">
        <v>467</v>
      </c>
      <c r="W207" s="8">
        <v>68</v>
      </c>
      <c r="X207" s="8">
        <v>626</v>
      </c>
      <c r="Y207" s="8">
        <v>993</v>
      </c>
      <c r="Z207" s="8">
        <v>887</v>
      </c>
      <c r="AA207" s="8">
        <v>744</v>
      </c>
      <c r="AB207" s="8">
        <v>214</v>
      </c>
      <c r="AC207" s="8">
        <v>325</v>
      </c>
      <c r="AD207" s="8">
        <v>105</v>
      </c>
      <c r="AE207" s="12">
        <v>506</v>
      </c>
      <c r="AF207" s="97">
        <v>972</v>
      </c>
      <c r="AG207" s="9">
        <v>603</v>
      </c>
      <c r="AH207" s="5">
        <f t="shared" si="45"/>
        <v>16400</v>
      </c>
      <c r="AI207" s="5">
        <f t="shared" si="46"/>
        <v>11201200</v>
      </c>
      <c r="AL207" s="126" t="s">
        <v>265</v>
      </c>
      <c r="AM207" s="127" t="s">
        <v>907</v>
      </c>
      <c r="AN207" s="127" t="s">
        <v>328</v>
      </c>
      <c r="AO207" s="128" t="s">
        <v>1140</v>
      </c>
      <c r="AP207" s="127" t="s">
        <v>391</v>
      </c>
      <c r="AQ207" s="127" t="s">
        <v>110</v>
      </c>
      <c r="AR207" s="127" t="s">
        <v>455</v>
      </c>
      <c r="AS207" s="127" t="s">
        <v>47</v>
      </c>
      <c r="AT207" s="127" t="s">
        <v>780</v>
      </c>
      <c r="AU207" s="127" t="s">
        <v>749</v>
      </c>
      <c r="AV207" s="128" t="s">
        <v>844</v>
      </c>
      <c r="AW207" s="127" t="s">
        <v>687</v>
      </c>
      <c r="AX207" s="127" t="s">
        <v>906</v>
      </c>
      <c r="AY207" s="127" t="s">
        <v>623</v>
      </c>
      <c r="AZ207" s="127" t="s">
        <v>967</v>
      </c>
      <c r="BA207" s="127" t="s">
        <v>560</v>
      </c>
      <c r="BB207" s="127" t="s">
        <v>257</v>
      </c>
      <c r="BC207" s="128" t="s">
        <v>288</v>
      </c>
      <c r="BD207" s="127" t="s">
        <v>194</v>
      </c>
      <c r="BE207" s="127" t="s">
        <v>352</v>
      </c>
      <c r="BF207" s="127" t="s">
        <v>133</v>
      </c>
      <c r="BG207" s="127" t="s">
        <v>415</v>
      </c>
      <c r="BH207" s="127" t="s">
        <v>71</v>
      </c>
      <c r="BI207" s="128" t="s">
        <v>477</v>
      </c>
      <c r="BJ207" s="128" t="s">
        <v>741</v>
      </c>
      <c r="BK207" s="127" t="s">
        <v>772</v>
      </c>
      <c r="BL207" s="127" t="s">
        <v>679</v>
      </c>
      <c r="BM207" s="127" t="s">
        <v>836</v>
      </c>
      <c r="BN207" s="127" t="s">
        <v>615</v>
      </c>
      <c r="BO207" s="127" t="s">
        <v>898</v>
      </c>
      <c r="BP207" s="128" t="s">
        <v>552</v>
      </c>
      <c r="BQ207" s="129" t="s">
        <v>959</v>
      </c>
      <c r="BS207" s="42"/>
      <c r="BT207" s="70" t="s">
        <v>203</v>
      </c>
      <c r="BU207" s="51" t="s">
        <v>1014</v>
      </c>
      <c r="BV207" s="52">
        <f>K3+(198*K5)</f>
        <v>199</v>
      </c>
      <c r="BW207" s="42"/>
    </row>
    <row r="208" spans="1:75" ht="13.5" thickBot="1" x14ac:dyDescent="0.25">
      <c r="A208" s="1">
        <v>32</v>
      </c>
      <c r="B208" s="81">
        <v>16</v>
      </c>
      <c r="C208" s="10">
        <v>415</v>
      </c>
      <c r="D208" s="10">
        <v>941</v>
      </c>
      <c r="E208" s="10">
        <v>574</v>
      </c>
      <c r="F208" s="10">
        <v>786</v>
      </c>
      <c r="G208" s="10">
        <v>641</v>
      </c>
      <c r="H208" s="10">
        <v>179</v>
      </c>
      <c r="I208" s="10">
        <v>292</v>
      </c>
      <c r="J208" s="10">
        <v>438</v>
      </c>
      <c r="K208" s="10">
        <v>37</v>
      </c>
      <c r="L208" s="10">
        <v>535</v>
      </c>
      <c r="M208" s="10">
        <v>904</v>
      </c>
      <c r="N208" s="10">
        <v>684</v>
      </c>
      <c r="O208" s="10">
        <v>827</v>
      </c>
      <c r="P208" s="10">
        <v>265</v>
      </c>
      <c r="Q208" s="10">
        <v>154</v>
      </c>
      <c r="R208" s="10">
        <v>874</v>
      </c>
      <c r="S208" s="10">
        <v>761</v>
      </c>
      <c r="T208" s="10">
        <v>203</v>
      </c>
      <c r="U208" s="10">
        <v>348</v>
      </c>
      <c r="V208" s="10">
        <v>120</v>
      </c>
      <c r="W208" s="10">
        <v>487</v>
      </c>
      <c r="X208" s="10">
        <v>981</v>
      </c>
      <c r="Y208" s="10">
        <v>582</v>
      </c>
      <c r="Z208" s="10">
        <v>724</v>
      </c>
      <c r="AA208" s="10">
        <v>835</v>
      </c>
      <c r="AB208" s="10">
        <v>369</v>
      </c>
      <c r="AC208" s="10">
        <v>226</v>
      </c>
      <c r="AD208" s="30">
        <v>462</v>
      </c>
      <c r="AE208" s="10">
        <v>93</v>
      </c>
      <c r="AF208" s="10">
        <v>623</v>
      </c>
      <c r="AG208" s="120">
        <v>1024</v>
      </c>
      <c r="AH208" s="5">
        <f t="shared" si="45"/>
        <v>16400</v>
      </c>
      <c r="AI208" s="5">
        <f t="shared" si="46"/>
        <v>11201200</v>
      </c>
      <c r="AL208" s="132" t="s">
        <v>270</v>
      </c>
      <c r="AM208" s="133" t="s">
        <v>238</v>
      </c>
      <c r="AN208" s="134" t="s">
        <v>333</v>
      </c>
      <c r="AO208" s="133" t="s">
        <v>175</v>
      </c>
      <c r="AP208" s="133" t="s">
        <v>396</v>
      </c>
      <c r="AQ208" s="133" t="s">
        <v>115</v>
      </c>
      <c r="AR208" s="133" t="s">
        <v>460</v>
      </c>
      <c r="AS208" s="133" t="s">
        <v>656</v>
      </c>
      <c r="AT208" s="133" t="s">
        <v>791</v>
      </c>
      <c r="AU208" s="133" t="s">
        <v>760</v>
      </c>
      <c r="AV208" s="133" t="s">
        <v>855</v>
      </c>
      <c r="AW208" s="134" t="s">
        <v>1113</v>
      </c>
      <c r="AX208" s="133" t="s">
        <v>917</v>
      </c>
      <c r="AY208" s="133" t="s">
        <v>634</v>
      </c>
      <c r="AZ208" s="133" t="s">
        <v>978</v>
      </c>
      <c r="BA208" s="133" t="s">
        <v>571</v>
      </c>
      <c r="BB208" s="134" t="s">
        <v>246</v>
      </c>
      <c r="BC208" s="133" t="s">
        <v>278</v>
      </c>
      <c r="BD208" s="133" t="s">
        <v>183</v>
      </c>
      <c r="BE208" s="133" t="s">
        <v>341</v>
      </c>
      <c r="BF208" s="133" t="s">
        <v>122</v>
      </c>
      <c r="BG208" s="133" t="s">
        <v>404</v>
      </c>
      <c r="BH208" s="134" t="s">
        <v>60</v>
      </c>
      <c r="BI208" s="133" t="s">
        <v>468</v>
      </c>
      <c r="BJ208" s="133" t="s">
        <v>736</v>
      </c>
      <c r="BK208" s="134" t="s">
        <v>1015</v>
      </c>
      <c r="BL208" s="133" t="s">
        <v>674</v>
      </c>
      <c r="BM208" s="133" t="s">
        <v>831</v>
      </c>
      <c r="BN208" s="133" t="s">
        <v>611</v>
      </c>
      <c r="BO208" s="133" t="s">
        <v>893</v>
      </c>
      <c r="BP208" s="133" t="s">
        <v>547</v>
      </c>
      <c r="BQ208" s="135" t="s">
        <v>921</v>
      </c>
      <c r="BS208" s="42"/>
      <c r="BT208" s="50" t="s">
        <v>14</v>
      </c>
      <c r="BU208" s="51" t="s">
        <v>1014</v>
      </c>
      <c r="BV208" s="52">
        <f>K3+(199*K5)</f>
        <v>200</v>
      </c>
      <c r="BW208" s="42"/>
    </row>
    <row r="209" spans="1:75" x14ac:dyDescent="0.2">
      <c r="A209" s="3" t="s">
        <v>0</v>
      </c>
      <c r="B209" s="5">
        <f>SUM(B177:B208)</f>
        <v>16400</v>
      </c>
      <c r="C209" s="5">
        <f t="shared" ref="C209:AG209" si="47">SUM(C177:C208)</f>
        <v>16400</v>
      </c>
      <c r="D209" s="5">
        <f t="shared" si="47"/>
        <v>16400</v>
      </c>
      <c r="E209" s="5">
        <f t="shared" si="47"/>
        <v>16400</v>
      </c>
      <c r="F209" s="5">
        <f t="shared" si="47"/>
        <v>16400</v>
      </c>
      <c r="G209" s="5">
        <f t="shared" si="47"/>
        <v>16400</v>
      </c>
      <c r="H209" s="5">
        <f t="shared" si="47"/>
        <v>16400</v>
      </c>
      <c r="I209" s="5">
        <f t="shared" si="47"/>
        <v>16400</v>
      </c>
      <c r="J209" s="5">
        <f t="shared" si="47"/>
        <v>16400</v>
      </c>
      <c r="K209" s="5">
        <f t="shared" si="47"/>
        <v>16400</v>
      </c>
      <c r="L209" s="5">
        <f t="shared" si="47"/>
        <v>16400</v>
      </c>
      <c r="M209" s="5">
        <f t="shared" si="47"/>
        <v>16400</v>
      </c>
      <c r="N209" s="5">
        <f t="shared" si="47"/>
        <v>16400</v>
      </c>
      <c r="O209" s="5">
        <f t="shared" si="47"/>
        <v>16400</v>
      </c>
      <c r="P209" s="5">
        <f t="shared" si="47"/>
        <v>16400</v>
      </c>
      <c r="Q209" s="5">
        <f t="shared" si="47"/>
        <v>16400</v>
      </c>
      <c r="R209" s="5">
        <f t="shared" si="47"/>
        <v>16400</v>
      </c>
      <c r="S209" s="5">
        <f t="shared" si="47"/>
        <v>16400</v>
      </c>
      <c r="T209" s="5">
        <f t="shared" si="47"/>
        <v>16400</v>
      </c>
      <c r="U209" s="5">
        <f t="shared" si="47"/>
        <v>16400</v>
      </c>
      <c r="V209" s="5">
        <f t="shared" si="47"/>
        <v>16400</v>
      </c>
      <c r="W209" s="5">
        <f t="shared" si="47"/>
        <v>16400</v>
      </c>
      <c r="X209" s="5">
        <f t="shared" si="47"/>
        <v>16400</v>
      </c>
      <c r="Y209" s="5">
        <f t="shared" si="47"/>
        <v>16400</v>
      </c>
      <c r="Z209" s="5">
        <f t="shared" si="47"/>
        <v>16400</v>
      </c>
      <c r="AA209" s="5">
        <f t="shared" si="47"/>
        <v>16400</v>
      </c>
      <c r="AB209" s="5">
        <f t="shared" si="47"/>
        <v>16400</v>
      </c>
      <c r="AC209" s="5">
        <f t="shared" si="47"/>
        <v>16400</v>
      </c>
      <c r="AD209" s="5">
        <f t="shared" si="47"/>
        <v>16400</v>
      </c>
      <c r="AE209" s="5">
        <f t="shared" si="47"/>
        <v>16400</v>
      </c>
      <c r="AF209" s="5">
        <f t="shared" si="47"/>
        <v>16400</v>
      </c>
      <c r="AG209" s="5">
        <f t="shared" si="47"/>
        <v>16400</v>
      </c>
      <c r="AH209" s="5"/>
      <c r="AI209" s="5"/>
      <c r="AL209" s="136"/>
      <c r="AM209" s="136"/>
      <c r="AN209" s="136"/>
      <c r="AO209" s="136"/>
      <c r="AP209" s="136"/>
      <c r="AQ209" s="136"/>
      <c r="AR209" s="136"/>
      <c r="AS209" s="136"/>
      <c r="AT209" s="136"/>
      <c r="AU209" s="136"/>
      <c r="AV209" s="136"/>
      <c r="AW209" s="136"/>
      <c r="AX209" s="136"/>
      <c r="AY209" s="136"/>
      <c r="AZ209" s="136"/>
      <c r="BA209" s="136"/>
      <c r="BB209" s="136"/>
      <c r="BC209" s="136"/>
      <c r="BD209" s="136"/>
      <c r="BE209" s="136"/>
      <c r="BF209" s="136"/>
      <c r="BG209" s="136"/>
      <c r="BH209" s="136"/>
      <c r="BI209" s="136"/>
      <c r="BJ209" s="136"/>
      <c r="BK209" s="136"/>
      <c r="BL209" s="136"/>
      <c r="BM209" s="136"/>
      <c r="BN209" s="136"/>
      <c r="BO209" s="136"/>
      <c r="BP209" s="136"/>
      <c r="BQ209" s="136"/>
      <c r="BS209" s="42"/>
      <c r="BT209" s="50" t="s">
        <v>462</v>
      </c>
      <c r="BU209" s="51" t="s">
        <v>1014</v>
      </c>
      <c r="BV209" s="52">
        <f>K3+(200*K5)</f>
        <v>201</v>
      </c>
      <c r="BW209" s="42"/>
    </row>
    <row r="210" spans="1:75" x14ac:dyDescent="0.2">
      <c r="A210" s="3" t="s">
        <v>1</v>
      </c>
      <c r="B210" s="5">
        <f>SUMSQ(B177:B208)</f>
        <v>11201200</v>
      </c>
      <c r="C210" s="5">
        <f t="shared" ref="C210:AG210" si="48">SUMSQ(C177:C208)</f>
        <v>11201200</v>
      </c>
      <c r="D210" s="5">
        <f t="shared" si="48"/>
        <v>11201200</v>
      </c>
      <c r="E210" s="5">
        <f t="shared" si="48"/>
        <v>11201200</v>
      </c>
      <c r="F210" s="5">
        <f t="shared" si="48"/>
        <v>11201200</v>
      </c>
      <c r="G210" s="5">
        <f t="shared" si="48"/>
        <v>11201200</v>
      </c>
      <c r="H210" s="5">
        <f t="shared" si="48"/>
        <v>11201200</v>
      </c>
      <c r="I210" s="5">
        <f t="shared" si="48"/>
        <v>11201200</v>
      </c>
      <c r="J210" s="5">
        <f t="shared" si="48"/>
        <v>11201200</v>
      </c>
      <c r="K210" s="5">
        <f t="shared" si="48"/>
        <v>11201200</v>
      </c>
      <c r="L210" s="5">
        <f t="shared" si="48"/>
        <v>11201200</v>
      </c>
      <c r="M210" s="5">
        <f t="shared" si="48"/>
        <v>11201200</v>
      </c>
      <c r="N210" s="5">
        <f t="shared" si="48"/>
        <v>11201200</v>
      </c>
      <c r="O210" s="5">
        <f t="shared" si="48"/>
        <v>11201200</v>
      </c>
      <c r="P210" s="5">
        <f t="shared" si="48"/>
        <v>11201200</v>
      </c>
      <c r="Q210" s="5">
        <f t="shared" si="48"/>
        <v>11201200</v>
      </c>
      <c r="R210" s="5">
        <f t="shared" si="48"/>
        <v>11201200</v>
      </c>
      <c r="S210" s="5">
        <f t="shared" si="48"/>
        <v>11201200</v>
      </c>
      <c r="T210" s="5">
        <f t="shared" si="48"/>
        <v>11201200</v>
      </c>
      <c r="U210" s="5">
        <f t="shared" si="48"/>
        <v>11201200</v>
      </c>
      <c r="V210" s="5">
        <f t="shared" si="48"/>
        <v>11201200</v>
      </c>
      <c r="W210" s="5">
        <f t="shared" si="48"/>
        <v>11201200</v>
      </c>
      <c r="X210" s="5">
        <f t="shared" si="48"/>
        <v>11201200</v>
      </c>
      <c r="Y210" s="5">
        <f t="shared" si="48"/>
        <v>11201200</v>
      </c>
      <c r="Z210" s="5">
        <f t="shared" si="48"/>
        <v>11201200</v>
      </c>
      <c r="AA210" s="5">
        <f t="shared" si="48"/>
        <v>11201200</v>
      </c>
      <c r="AB210" s="5">
        <f t="shared" si="48"/>
        <v>11201200</v>
      </c>
      <c r="AC210" s="5">
        <f t="shared" si="48"/>
        <v>11201200</v>
      </c>
      <c r="AD210" s="5">
        <f t="shared" si="48"/>
        <v>11201200</v>
      </c>
      <c r="AE210" s="5">
        <f t="shared" si="48"/>
        <v>11201200</v>
      </c>
      <c r="AF210" s="5">
        <f t="shared" si="48"/>
        <v>11201200</v>
      </c>
      <c r="AG210" s="5">
        <f t="shared" si="48"/>
        <v>11201200</v>
      </c>
      <c r="AH210" s="5" t="s">
        <v>5</v>
      </c>
      <c r="AI210" s="5"/>
      <c r="AL210" s="136"/>
      <c r="AM210" s="136"/>
      <c r="AN210" s="136"/>
      <c r="AO210" s="136"/>
      <c r="AP210" s="136"/>
      <c r="AQ210" s="136"/>
      <c r="AR210" s="136"/>
      <c r="AS210" s="136"/>
      <c r="AT210" s="136"/>
      <c r="AU210" s="136"/>
      <c r="AV210" s="136"/>
      <c r="AW210" s="136"/>
      <c r="AX210" s="136"/>
      <c r="AY210" s="136"/>
      <c r="AZ210" s="136"/>
      <c r="BA210" s="136"/>
      <c r="BB210" s="136"/>
      <c r="BC210" s="136"/>
      <c r="BD210" s="136"/>
      <c r="BE210" s="136"/>
      <c r="BF210" s="136"/>
      <c r="BG210" s="136"/>
      <c r="BH210" s="136"/>
      <c r="BI210" s="136"/>
      <c r="BJ210" s="136"/>
      <c r="BK210" s="136"/>
      <c r="BL210" s="136"/>
      <c r="BM210" s="136"/>
      <c r="BN210" s="136"/>
      <c r="BO210" s="136"/>
      <c r="BP210" s="136"/>
      <c r="BQ210" s="136"/>
      <c r="BS210" s="42"/>
      <c r="BT210" s="50" t="s">
        <v>269</v>
      </c>
      <c r="BU210" s="51" t="s">
        <v>1014</v>
      </c>
      <c r="BV210" s="52">
        <f>K3+(201*K5)</f>
        <v>202</v>
      </c>
      <c r="BW210" s="42"/>
    </row>
    <row r="211" spans="1:75" x14ac:dyDescent="0.2">
      <c r="A211" s="3"/>
      <c r="AH211" s="5"/>
      <c r="AI211" s="5"/>
      <c r="AK211" s="79" t="s">
        <v>1148</v>
      </c>
      <c r="AL211" s="137" t="s">
        <v>1098</v>
      </c>
      <c r="AM211" s="137" t="s">
        <v>1159</v>
      </c>
      <c r="AN211" s="137" t="s">
        <v>1160</v>
      </c>
      <c r="AO211" s="137" t="s">
        <v>1161</v>
      </c>
      <c r="AP211" s="137" t="s">
        <v>1102</v>
      </c>
      <c r="AQ211" s="137" t="s">
        <v>1162</v>
      </c>
      <c r="AR211" s="137" t="s">
        <v>1163</v>
      </c>
      <c r="AS211" s="137" t="s">
        <v>1164</v>
      </c>
      <c r="AT211" s="137" t="s">
        <v>1104</v>
      </c>
      <c r="AU211" s="137" t="s">
        <v>1165</v>
      </c>
      <c r="AV211" s="137" t="s">
        <v>1107</v>
      </c>
      <c r="AW211" s="137" t="s">
        <v>1105</v>
      </c>
      <c r="AX211" s="137" t="s">
        <v>1100</v>
      </c>
      <c r="AY211" s="137" t="s">
        <v>1166</v>
      </c>
      <c r="AZ211" s="137" t="s">
        <v>1167</v>
      </c>
      <c r="BA211" s="137" t="s">
        <v>1168</v>
      </c>
      <c r="BB211" s="137" t="s">
        <v>1169</v>
      </c>
      <c r="BC211" s="137" t="s">
        <v>1170</v>
      </c>
      <c r="BD211" s="137" t="s">
        <v>1171</v>
      </c>
      <c r="BE211" s="137" t="s">
        <v>1172</v>
      </c>
      <c r="BF211" s="137" t="s">
        <v>1173</v>
      </c>
      <c r="BG211" s="137" t="s">
        <v>1174</v>
      </c>
      <c r="BH211" s="137" t="s">
        <v>1175</v>
      </c>
      <c r="BI211" s="137" t="s">
        <v>1176</v>
      </c>
      <c r="BJ211" s="137" t="s">
        <v>1177</v>
      </c>
      <c r="BK211" s="137" t="s">
        <v>1178</v>
      </c>
      <c r="BL211" s="128" t="s">
        <v>1101</v>
      </c>
      <c r="BM211" s="128" t="s">
        <v>1099</v>
      </c>
      <c r="BN211" s="138" t="s">
        <v>1117</v>
      </c>
      <c r="BO211" s="121" t="s">
        <v>1106</v>
      </c>
      <c r="BP211" s="121" t="s">
        <v>1108</v>
      </c>
      <c r="BQ211" s="121" t="s">
        <v>1103</v>
      </c>
      <c r="BS211" s="42"/>
      <c r="BT211" s="50" t="s">
        <v>183</v>
      </c>
      <c r="BU211" s="51" t="s">
        <v>1014</v>
      </c>
      <c r="BV211" s="52">
        <f>K3+(202*K5)</f>
        <v>203</v>
      </c>
      <c r="BW211" s="42"/>
    </row>
    <row r="212" spans="1:75" x14ac:dyDescent="0.2">
      <c r="A212" s="3" t="s">
        <v>3</v>
      </c>
      <c r="B212" s="2">
        <f>B177</f>
        <v>1</v>
      </c>
      <c r="C212" s="2">
        <f>C178</f>
        <v>53</v>
      </c>
      <c r="D212" s="2">
        <f>D179</f>
        <v>91</v>
      </c>
      <c r="E212" s="2">
        <f>E180</f>
        <v>111</v>
      </c>
      <c r="F212" s="2">
        <f>F181</f>
        <v>158</v>
      </c>
      <c r="G212" s="2">
        <f>G182</f>
        <v>170</v>
      </c>
      <c r="H212" s="2">
        <f>H183</f>
        <v>200</v>
      </c>
      <c r="I212" s="2">
        <f>I184</f>
        <v>244</v>
      </c>
      <c r="J212" s="2">
        <f>J185</f>
        <v>272</v>
      </c>
      <c r="K212" s="2">
        <f>K186</f>
        <v>316</v>
      </c>
      <c r="L212" s="2">
        <f>L187</f>
        <v>342</v>
      </c>
      <c r="M212" s="2">
        <f>M188</f>
        <v>354</v>
      </c>
      <c r="N212" s="2">
        <f>N189</f>
        <v>403</v>
      </c>
      <c r="O212" s="2">
        <f>O190</f>
        <v>423</v>
      </c>
      <c r="P212" s="2">
        <f>P191</f>
        <v>457</v>
      </c>
      <c r="Q212" s="2">
        <f>Q192</f>
        <v>509</v>
      </c>
      <c r="R212" s="2">
        <f>R193</f>
        <v>516</v>
      </c>
      <c r="S212" s="2">
        <f>S194</f>
        <v>568</v>
      </c>
      <c r="T212" s="2">
        <f>T195</f>
        <v>602</v>
      </c>
      <c r="U212" s="2">
        <f>U196</f>
        <v>622</v>
      </c>
      <c r="V212" s="2">
        <f>V197</f>
        <v>671</v>
      </c>
      <c r="W212" s="2">
        <f>W198</f>
        <v>683</v>
      </c>
      <c r="X212" s="2">
        <f>X199</f>
        <v>709</v>
      </c>
      <c r="Y212" s="2">
        <f>Y200</f>
        <v>753</v>
      </c>
      <c r="Z212" s="2">
        <f>Z201</f>
        <v>781</v>
      </c>
      <c r="AA212" s="2">
        <f>AA202</f>
        <v>825</v>
      </c>
      <c r="AB212" s="2">
        <f>AB203</f>
        <v>855</v>
      </c>
      <c r="AC212" s="2">
        <f>AC204</f>
        <v>867</v>
      </c>
      <c r="AD212" s="2">
        <f>AD205</f>
        <v>914</v>
      </c>
      <c r="AE212" s="2">
        <f>AE206</f>
        <v>934</v>
      </c>
      <c r="AF212" s="2">
        <f>AF207</f>
        <v>972</v>
      </c>
      <c r="AG212" s="2">
        <f>AG208</f>
        <v>1024</v>
      </c>
      <c r="AH212" s="5">
        <f t="shared" ref="AH212:AH215" si="49">SUM(B212:AG212)</f>
        <v>16400</v>
      </c>
      <c r="AI212" s="5">
        <f t="shared" ref="AI212:AI215" si="50">SUMSQ(B212:AG212)</f>
        <v>11201200</v>
      </c>
      <c r="AJ212" s="2">
        <f t="shared" ref="AJ212:AJ250" si="51">B212^3+C212^3+D212^3+E212^3+F212^3+G212^3+H212^3+I212^3+J212^3+K212^3+L212^3+M212^3+N212^3+O212^3+P212^3+Q212^3+R212^3+S212^3+T212^3+U212^3+V212^3+W212^3+X212^3+Y212^3+Z212^3+AA212^3+AB212^3+AC212^3+AD212^3+AE212^3+AF212^3+AG212^3</f>
        <v>8606720000</v>
      </c>
      <c r="AK212" s="79" t="s">
        <v>1149</v>
      </c>
      <c r="AL212" s="137" t="s">
        <v>1098</v>
      </c>
      <c r="AM212" s="137" t="s">
        <v>1159</v>
      </c>
      <c r="AN212" s="137" t="s">
        <v>1160</v>
      </c>
      <c r="AO212" s="137" t="s">
        <v>1161</v>
      </c>
      <c r="AP212" s="137" t="s">
        <v>1102</v>
      </c>
      <c r="AQ212" s="137" t="s">
        <v>1162</v>
      </c>
      <c r="AR212" s="137" t="s">
        <v>1163</v>
      </c>
      <c r="AS212" s="137" t="s">
        <v>1164</v>
      </c>
      <c r="AT212" s="137" t="s">
        <v>1104</v>
      </c>
      <c r="AU212" s="137" t="s">
        <v>1165</v>
      </c>
      <c r="AV212" s="137" t="s">
        <v>1107</v>
      </c>
      <c r="AW212" s="137" t="s">
        <v>1105</v>
      </c>
      <c r="AX212" s="137" t="s">
        <v>1100</v>
      </c>
      <c r="AY212" s="137" t="s">
        <v>1166</v>
      </c>
      <c r="AZ212" s="137" t="s">
        <v>1167</v>
      </c>
      <c r="BA212" s="137" t="s">
        <v>1168</v>
      </c>
      <c r="BB212" s="137" t="s">
        <v>1169</v>
      </c>
      <c r="BC212" s="137" t="s">
        <v>1170</v>
      </c>
      <c r="BD212" s="137" t="s">
        <v>1171</v>
      </c>
      <c r="BE212" s="137" t="s">
        <v>1172</v>
      </c>
      <c r="BF212" s="137" t="s">
        <v>1173</v>
      </c>
      <c r="BG212" s="137" t="s">
        <v>1174</v>
      </c>
      <c r="BH212" s="137" t="s">
        <v>1175</v>
      </c>
      <c r="BI212" s="137" t="s">
        <v>1176</v>
      </c>
      <c r="BJ212" s="137" t="s">
        <v>1177</v>
      </c>
      <c r="BK212" s="137" t="s">
        <v>1178</v>
      </c>
      <c r="BL212" s="128" t="s">
        <v>1101</v>
      </c>
      <c r="BM212" s="128" t="s">
        <v>1099</v>
      </c>
      <c r="BN212" s="138" t="s">
        <v>1117</v>
      </c>
      <c r="BO212" s="121" t="s">
        <v>1106</v>
      </c>
      <c r="BP212" s="121" t="s">
        <v>1108</v>
      </c>
      <c r="BQ212" s="121" t="s">
        <v>1103</v>
      </c>
      <c r="BS212" s="42"/>
      <c r="BT212" s="50" t="s">
        <v>127</v>
      </c>
      <c r="BU212" s="51" t="s">
        <v>1014</v>
      </c>
      <c r="BV212" s="52">
        <f>K3+(203*K5)</f>
        <v>204</v>
      </c>
      <c r="BW212" s="42"/>
    </row>
    <row r="213" spans="1:75" x14ac:dyDescent="0.2">
      <c r="A213" s="3" t="s">
        <v>4</v>
      </c>
      <c r="B213" s="2">
        <f>B208</f>
        <v>16</v>
      </c>
      <c r="C213" s="2">
        <f>C207</f>
        <v>60</v>
      </c>
      <c r="D213" s="2">
        <f>D206</f>
        <v>86</v>
      </c>
      <c r="E213" s="2">
        <f>E205</f>
        <v>98</v>
      </c>
      <c r="F213" s="2">
        <f>F204</f>
        <v>147</v>
      </c>
      <c r="G213" s="2">
        <f>G203</f>
        <v>167</v>
      </c>
      <c r="H213" s="2">
        <f>H202</f>
        <v>201</v>
      </c>
      <c r="I213" s="2">
        <f>I201</f>
        <v>253</v>
      </c>
      <c r="J213" s="2">
        <f>J200</f>
        <v>257</v>
      </c>
      <c r="K213" s="2">
        <f>K199</f>
        <v>309</v>
      </c>
      <c r="L213" s="2">
        <f>L198</f>
        <v>347</v>
      </c>
      <c r="M213" s="2">
        <f>M197</f>
        <v>367</v>
      </c>
      <c r="N213" s="2">
        <f>N196</f>
        <v>414</v>
      </c>
      <c r="O213" s="2">
        <f>O195</f>
        <v>426</v>
      </c>
      <c r="P213" s="2">
        <f>P194</f>
        <v>456</v>
      </c>
      <c r="Q213" s="2">
        <f>Q193</f>
        <v>500</v>
      </c>
      <c r="R213" s="2">
        <f>R192</f>
        <v>525</v>
      </c>
      <c r="S213" s="2">
        <f>S191</f>
        <v>569</v>
      </c>
      <c r="T213" s="2">
        <f>T190</f>
        <v>599</v>
      </c>
      <c r="U213" s="2">
        <f>U189</f>
        <v>611</v>
      </c>
      <c r="V213" s="2">
        <f>V188</f>
        <v>658</v>
      </c>
      <c r="W213" s="2">
        <f>W187</f>
        <v>678</v>
      </c>
      <c r="X213" s="2">
        <f>X186</f>
        <v>716</v>
      </c>
      <c r="Y213" s="2">
        <f>Y185</f>
        <v>768</v>
      </c>
      <c r="Z213" s="2">
        <f>Z184</f>
        <v>772</v>
      </c>
      <c r="AA213" s="2">
        <f>AA183</f>
        <v>824</v>
      </c>
      <c r="AB213" s="2">
        <f>AB182</f>
        <v>858</v>
      </c>
      <c r="AC213" s="2">
        <f>AC181</f>
        <v>878</v>
      </c>
      <c r="AD213" s="2">
        <f>AD180</f>
        <v>927</v>
      </c>
      <c r="AE213" s="2">
        <f>AE179</f>
        <v>939</v>
      </c>
      <c r="AF213" s="2">
        <f>AF178</f>
        <v>965</v>
      </c>
      <c r="AG213" s="2">
        <f>AG177</f>
        <v>1009</v>
      </c>
      <c r="AH213" s="5">
        <f t="shared" si="49"/>
        <v>16400</v>
      </c>
      <c r="AI213" s="5">
        <f t="shared" si="50"/>
        <v>11201200</v>
      </c>
      <c r="AJ213" s="2">
        <f t="shared" si="51"/>
        <v>8606720000</v>
      </c>
      <c r="AN213" s="91"/>
      <c r="AO213" s="91"/>
      <c r="AP213" s="91"/>
      <c r="BS213" s="42"/>
      <c r="BT213" s="50" t="s">
        <v>935</v>
      </c>
      <c r="BU213" s="51" t="s">
        <v>1014</v>
      </c>
      <c r="BV213" s="52">
        <f>K3+(204*K5)</f>
        <v>205</v>
      </c>
      <c r="BW213" s="42"/>
    </row>
    <row r="214" spans="1:75" x14ac:dyDescent="0.2">
      <c r="A214" s="3" t="s">
        <v>6</v>
      </c>
      <c r="B214" s="2">
        <f>B193</f>
        <v>358</v>
      </c>
      <c r="C214" s="2">
        <f>C194</f>
        <v>338</v>
      </c>
      <c r="D214" s="2">
        <f>D195</f>
        <v>320</v>
      </c>
      <c r="E214" s="2">
        <f>E196</f>
        <v>268</v>
      </c>
      <c r="F214" s="2">
        <f>F197</f>
        <v>505</v>
      </c>
      <c r="G214" s="2">
        <f>G198</f>
        <v>461</v>
      </c>
      <c r="H214" s="2">
        <f>H199</f>
        <v>419</v>
      </c>
      <c r="I214" s="2">
        <f>I200</f>
        <v>407</v>
      </c>
      <c r="J214" s="2">
        <f>J201</f>
        <v>107</v>
      </c>
      <c r="K214" s="2">
        <f>K202</f>
        <v>95</v>
      </c>
      <c r="L214" s="2">
        <f>L203</f>
        <v>49</v>
      </c>
      <c r="M214" s="2">
        <f>M204</f>
        <v>5</v>
      </c>
      <c r="N214" s="2">
        <f>N205</f>
        <v>248</v>
      </c>
      <c r="O214" s="2">
        <f>O206</f>
        <v>196</v>
      </c>
      <c r="P214" s="2">
        <f>P207</f>
        <v>174</v>
      </c>
      <c r="Q214" s="2">
        <f>Q208</f>
        <v>154</v>
      </c>
      <c r="R214" s="2">
        <f>R177</f>
        <v>871</v>
      </c>
      <c r="S214" s="2">
        <f>S178</f>
        <v>851</v>
      </c>
      <c r="T214" s="2">
        <f>T179</f>
        <v>829</v>
      </c>
      <c r="U214" s="2">
        <f>U180</f>
        <v>777</v>
      </c>
      <c r="V214" s="2">
        <f>V181</f>
        <v>1020</v>
      </c>
      <c r="W214" s="2">
        <f>W182</f>
        <v>976</v>
      </c>
      <c r="X214" s="2">
        <f>X183</f>
        <v>930</v>
      </c>
      <c r="Y214" s="2">
        <f>Y184</f>
        <v>918</v>
      </c>
      <c r="Z214" s="2">
        <f>Z185</f>
        <v>618</v>
      </c>
      <c r="AA214" s="2">
        <f>AA186</f>
        <v>606</v>
      </c>
      <c r="AB214" s="2">
        <f>AB187</f>
        <v>564</v>
      </c>
      <c r="AC214" s="2">
        <f>AC188</f>
        <v>520</v>
      </c>
      <c r="AD214" s="2">
        <f>AD189</f>
        <v>757</v>
      </c>
      <c r="AE214" s="2">
        <f>AE190</f>
        <v>705</v>
      </c>
      <c r="AF214" s="2">
        <f>AF191</f>
        <v>687</v>
      </c>
      <c r="AG214" s="2">
        <f>AG192</f>
        <v>667</v>
      </c>
      <c r="AH214" s="5">
        <f t="shared" si="49"/>
        <v>16400</v>
      </c>
      <c r="AI214" s="5">
        <f t="shared" si="50"/>
        <v>11201200</v>
      </c>
      <c r="AJ214" s="2">
        <f t="shared" si="51"/>
        <v>8606720000</v>
      </c>
      <c r="AL214" s="92"/>
      <c r="AM214" s="92"/>
      <c r="AN214" s="92"/>
      <c r="AO214" s="92"/>
      <c r="AP214" s="92"/>
      <c r="AQ214" s="92"/>
      <c r="AR214" s="92"/>
      <c r="AS214" s="92"/>
      <c r="BJ214" s="92"/>
      <c r="BK214" s="92"/>
      <c r="BL214" s="92"/>
      <c r="BM214" s="92"/>
      <c r="BN214" s="92"/>
      <c r="BO214" s="92"/>
      <c r="BP214" s="92"/>
      <c r="BQ214" s="92"/>
      <c r="BS214" s="42"/>
      <c r="BT214" s="50" t="s">
        <v>877</v>
      </c>
      <c r="BU214" s="51" t="s">
        <v>1014</v>
      </c>
      <c r="BV214" s="52">
        <f>K3+(205*K5)</f>
        <v>206</v>
      </c>
      <c r="BW214" s="42"/>
    </row>
    <row r="215" spans="1:75" x14ac:dyDescent="0.2">
      <c r="A215" s="3" t="s">
        <v>7</v>
      </c>
      <c r="B215" s="2">
        <f>B192</f>
        <v>363</v>
      </c>
      <c r="C215" s="2">
        <f>C191</f>
        <v>351</v>
      </c>
      <c r="D215" s="2">
        <f>D190</f>
        <v>305</v>
      </c>
      <c r="E215" s="2">
        <f>E189</f>
        <v>261</v>
      </c>
      <c r="F215" s="2">
        <f>F188</f>
        <v>504</v>
      </c>
      <c r="G215" s="2">
        <f>G187</f>
        <v>452</v>
      </c>
      <c r="H215" s="2">
        <f>H186</f>
        <v>430</v>
      </c>
      <c r="I215" s="2">
        <f>I185</f>
        <v>410</v>
      </c>
      <c r="J215" s="2">
        <f>J184</f>
        <v>102</v>
      </c>
      <c r="K215" s="2">
        <f>K183</f>
        <v>82</v>
      </c>
      <c r="L215" s="2">
        <f>L182</f>
        <v>64</v>
      </c>
      <c r="M215" s="2">
        <f>M181</f>
        <v>12</v>
      </c>
      <c r="N215" s="2">
        <f>N180</f>
        <v>249</v>
      </c>
      <c r="O215" s="2">
        <f>O179</f>
        <v>205</v>
      </c>
      <c r="P215" s="2">
        <f>P178</f>
        <v>163</v>
      </c>
      <c r="Q215" s="2">
        <f>Q177</f>
        <v>151</v>
      </c>
      <c r="R215" s="2">
        <f>R208</f>
        <v>874</v>
      </c>
      <c r="S215" s="2">
        <f>S207</f>
        <v>862</v>
      </c>
      <c r="T215" s="2">
        <f>T206</f>
        <v>820</v>
      </c>
      <c r="U215" s="2">
        <f>U205</f>
        <v>776</v>
      </c>
      <c r="V215" s="2">
        <f>V204</f>
        <v>1013</v>
      </c>
      <c r="W215" s="2">
        <f>W203</f>
        <v>961</v>
      </c>
      <c r="X215" s="2">
        <f>X202</f>
        <v>943</v>
      </c>
      <c r="Y215" s="2">
        <f>Y201</f>
        <v>923</v>
      </c>
      <c r="Z215" s="2">
        <f>Z200</f>
        <v>615</v>
      </c>
      <c r="AA215" s="2">
        <f>AA199</f>
        <v>595</v>
      </c>
      <c r="AB215" s="2">
        <f>AB198</f>
        <v>573</v>
      </c>
      <c r="AC215" s="2">
        <f>AC197</f>
        <v>521</v>
      </c>
      <c r="AD215" s="2">
        <f>AD196</f>
        <v>764</v>
      </c>
      <c r="AE215" s="2">
        <f>AE195</f>
        <v>720</v>
      </c>
      <c r="AF215" s="2">
        <f>AF194</f>
        <v>674</v>
      </c>
      <c r="AG215" s="2">
        <f>AG193</f>
        <v>662</v>
      </c>
      <c r="AH215" s="5">
        <f t="shared" si="49"/>
        <v>16400</v>
      </c>
      <c r="AI215" s="5">
        <f t="shared" si="50"/>
        <v>11201200</v>
      </c>
      <c r="AJ215" s="2">
        <f t="shared" si="51"/>
        <v>8606720000</v>
      </c>
      <c r="BJ215" s="92"/>
      <c r="BK215" s="92"/>
      <c r="BL215" s="92"/>
      <c r="BM215" s="92"/>
      <c r="BN215" s="92"/>
      <c r="BO215" s="92"/>
      <c r="BP215" s="92"/>
      <c r="BQ215" s="92"/>
      <c r="BS215" s="42"/>
      <c r="BT215" s="50" t="s">
        <v>714</v>
      </c>
      <c r="BU215" s="51" t="s">
        <v>1014</v>
      </c>
      <c r="BV215" s="52">
        <f>K3+(206*K5)</f>
        <v>207</v>
      </c>
      <c r="BW215" s="42"/>
    </row>
    <row r="216" spans="1:75" x14ac:dyDescent="0.2">
      <c r="BS216" s="42"/>
      <c r="BT216" s="50" t="s">
        <v>523</v>
      </c>
      <c r="BU216" s="51" t="s">
        <v>1014</v>
      </c>
      <c r="BV216" s="52">
        <f>K3+(207*K5)</f>
        <v>208</v>
      </c>
      <c r="BW216" s="42"/>
    </row>
    <row r="217" spans="1:75" x14ac:dyDescent="0.2">
      <c r="A217" s="3"/>
      <c r="BS217" s="42"/>
      <c r="BT217" s="50" t="s">
        <v>29</v>
      </c>
      <c r="BU217" s="51" t="s">
        <v>1014</v>
      </c>
      <c r="BV217" s="52">
        <f>K3+(208*K5)</f>
        <v>209</v>
      </c>
      <c r="BW217" s="42"/>
    </row>
    <row r="218" spans="1:75" ht="13.5" thickBot="1" x14ac:dyDescent="0.25">
      <c r="A218" s="1" t="s">
        <v>5</v>
      </c>
      <c r="B218" s="1" t="s">
        <v>1183</v>
      </c>
      <c r="BA218" s="53" t="s">
        <v>1179</v>
      </c>
      <c r="BS218" s="42"/>
      <c r="BT218" s="50" t="s">
        <v>218</v>
      </c>
      <c r="BU218" s="51" t="s">
        <v>1014</v>
      </c>
      <c r="BV218" s="52">
        <f>K3+(209*K5)</f>
        <v>210</v>
      </c>
      <c r="BW218" s="42"/>
    </row>
    <row r="219" spans="1:75" x14ac:dyDescent="0.2">
      <c r="A219" s="1">
        <v>1</v>
      </c>
      <c r="B219" s="119">
        <v>4</v>
      </c>
      <c r="C219" s="6">
        <v>403</v>
      </c>
      <c r="D219" s="6">
        <v>929</v>
      </c>
      <c r="E219" s="26">
        <v>562</v>
      </c>
      <c r="F219" s="6">
        <v>798</v>
      </c>
      <c r="G219" s="6">
        <v>653</v>
      </c>
      <c r="H219" s="6">
        <v>191</v>
      </c>
      <c r="I219" s="6">
        <v>304</v>
      </c>
      <c r="J219" s="6">
        <v>442</v>
      </c>
      <c r="K219" s="6">
        <v>41</v>
      </c>
      <c r="L219" s="6">
        <v>539</v>
      </c>
      <c r="M219" s="6">
        <v>908</v>
      </c>
      <c r="N219" s="6">
        <v>680</v>
      </c>
      <c r="O219" s="6">
        <v>823</v>
      </c>
      <c r="P219" s="6">
        <v>261</v>
      </c>
      <c r="Q219" s="6">
        <v>150</v>
      </c>
      <c r="R219" s="6">
        <v>870</v>
      </c>
      <c r="S219" s="6">
        <v>757</v>
      </c>
      <c r="T219" s="6">
        <v>199</v>
      </c>
      <c r="U219" s="6">
        <v>344</v>
      </c>
      <c r="V219" s="6">
        <v>124</v>
      </c>
      <c r="W219" s="6">
        <v>491</v>
      </c>
      <c r="X219" s="6">
        <v>985</v>
      </c>
      <c r="Y219" s="6">
        <v>586</v>
      </c>
      <c r="Z219" s="6">
        <v>736</v>
      </c>
      <c r="AA219" s="6">
        <v>847</v>
      </c>
      <c r="AB219" s="6">
        <v>381</v>
      </c>
      <c r="AC219" s="6">
        <v>238</v>
      </c>
      <c r="AD219" s="6">
        <v>450</v>
      </c>
      <c r="AE219" s="6">
        <v>81</v>
      </c>
      <c r="AF219" s="6">
        <v>611</v>
      </c>
      <c r="AG219" s="80">
        <v>1012</v>
      </c>
      <c r="AH219" s="5">
        <f>SUM(B219:AG219)</f>
        <v>16400</v>
      </c>
      <c r="AI219" s="5">
        <f>SUMSQ(B219:AG219)</f>
        <v>11201200</v>
      </c>
      <c r="AL219" s="159" t="s">
        <v>384</v>
      </c>
      <c r="AM219" s="160" t="s">
        <v>164</v>
      </c>
      <c r="AN219" s="161" t="s">
        <v>321</v>
      </c>
      <c r="AO219" s="160" t="s">
        <v>226</v>
      </c>
      <c r="AP219" s="160" t="s">
        <v>510</v>
      </c>
      <c r="AQ219" s="160" t="s">
        <v>40</v>
      </c>
      <c r="AR219" s="160" t="s">
        <v>448</v>
      </c>
      <c r="AS219" s="160" t="s">
        <v>104</v>
      </c>
      <c r="AT219" s="160" t="s">
        <v>867</v>
      </c>
      <c r="AU219" s="160" t="s">
        <v>646</v>
      </c>
      <c r="AV219" s="160" t="s">
        <v>803</v>
      </c>
      <c r="AW219" s="161" t="s">
        <v>1132</v>
      </c>
      <c r="AX219" s="160" t="s">
        <v>990</v>
      </c>
      <c r="AY219" s="160" t="s">
        <v>521</v>
      </c>
      <c r="AZ219" s="160" t="s">
        <v>929</v>
      </c>
      <c r="BA219" s="160" t="s">
        <v>583</v>
      </c>
      <c r="BB219" s="160" t="s">
        <v>51</v>
      </c>
      <c r="BC219" s="160" t="s">
        <v>361</v>
      </c>
      <c r="BD219" s="160" t="s">
        <v>203</v>
      </c>
      <c r="BE219" s="160" t="s">
        <v>297</v>
      </c>
      <c r="BF219" s="160" t="s">
        <v>16</v>
      </c>
      <c r="BG219" s="160" t="s">
        <v>486</v>
      </c>
      <c r="BH219" s="161" t="s">
        <v>80</v>
      </c>
      <c r="BI219" s="160" t="s">
        <v>424</v>
      </c>
      <c r="BJ219" s="160" t="s">
        <v>654</v>
      </c>
      <c r="BK219" s="161" t="s">
        <v>874</v>
      </c>
      <c r="BL219" s="160" t="s">
        <v>717</v>
      </c>
      <c r="BM219" s="160" t="s">
        <v>811</v>
      </c>
      <c r="BN219" s="160" t="s">
        <v>529</v>
      </c>
      <c r="BO219" s="160" t="s">
        <v>998</v>
      </c>
      <c r="BP219" s="160" t="s">
        <v>591</v>
      </c>
      <c r="BQ219" s="162" t="s">
        <v>936</v>
      </c>
      <c r="BS219" s="42"/>
      <c r="BT219" s="50" t="s">
        <v>367</v>
      </c>
      <c r="BU219" s="51" t="s">
        <v>1014</v>
      </c>
      <c r="BV219" s="52">
        <f>K3+(210*K5)</f>
        <v>211</v>
      </c>
      <c r="BW219" s="42"/>
    </row>
    <row r="220" spans="1:75" x14ac:dyDescent="0.2">
      <c r="A220" s="1">
        <v>2</v>
      </c>
      <c r="B220" s="7">
        <v>423</v>
      </c>
      <c r="C220" s="97">
        <v>56</v>
      </c>
      <c r="D220" s="14">
        <v>518</v>
      </c>
      <c r="E220" s="8">
        <v>917</v>
      </c>
      <c r="F220" s="8">
        <v>697</v>
      </c>
      <c r="G220" s="8">
        <v>810</v>
      </c>
      <c r="H220" s="8">
        <v>284</v>
      </c>
      <c r="I220" s="8">
        <v>139</v>
      </c>
      <c r="J220" s="8">
        <v>29</v>
      </c>
      <c r="K220" s="8">
        <v>398</v>
      </c>
      <c r="L220" s="8">
        <v>960</v>
      </c>
      <c r="M220" s="8">
        <v>559</v>
      </c>
      <c r="N220" s="8">
        <v>771</v>
      </c>
      <c r="O220" s="8">
        <v>660</v>
      </c>
      <c r="P220" s="8">
        <v>162</v>
      </c>
      <c r="Q220" s="8">
        <v>305</v>
      </c>
      <c r="R220" s="8">
        <v>705</v>
      </c>
      <c r="S220" s="8">
        <v>850</v>
      </c>
      <c r="T220" s="8">
        <v>356</v>
      </c>
      <c r="U220" s="8">
        <v>243</v>
      </c>
      <c r="V220" s="8">
        <v>479</v>
      </c>
      <c r="W220" s="8">
        <v>80</v>
      </c>
      <c r="X220" s="8">
        <v>638</v>
      </c>
      <c r="Y220" s="8">
        <v>1005</v>
      </c>
      <c r="Z220" s="8">
        <v>891</v>
      </c>
      <c r="AA220" s="8">
        <v>748</v>
      </c>
      <c r="AB220" s="8">
        <v>218</v>
      </c>
      <c r="AC220" s="8">
        <v>329</v>
      </c>
      <c r="AD220" s="8">
        <v>101</v>
      </c>
      <c r="AE220" s="8">
        <v>502</v>
      </c>
      <c r="AF220" s="8">
        <v>968</v>
      </c>
      <c r="AG220" s="9">
        <v>599</v>
      </c>
      <c r="AH220" s="5">
        <f t="shared" ref="AH220:AH250" si="52">SUM(B220:AG220)</f>
        <v>16400</v>
      </c>
      <c r="AI220" s="5">
        <f t="shared" ref="AI220:AI250" si="53">SUMSQ(B220:AG220)</f>
        <v>11201200</v>
      </c>
      <c r="AL220" s="163" t="s">
        <v>371</v>
      </c>
      <c r="AM220" s="164" t="s">
        <v>152</v>
      </c>
      <c r="AN220" s="164" t="s">
        <v>308</v>
      </c>
      <c r="AO220" s="165" t="s">
        <v>1120</v>
      </c>
      <c r="AP220" s="164" t="s">
        <v>497</v>
      </c>
      <c r="AQ220" s="164" t="s">
        <v>27</v>
      </c>
      <c r="AR220" s="164" t="s">
        <v>435</v>
      </c>
      <c r="AS220" s="164" t="s">
        <v>91</v>
      </c>
      <c r="AT220" s="164" t="s">
        <v>864</v>
      </c>
      <c r="AU220" s="164" t="s">
        <v>643</v>
      </c>
      <c r="AV220" s="165" t="s">
        <v>800</v>
      </c>
      <c r="AW220" s="164" t="s">
        <v>707</v>
      </c>
      <c r="AX220" s="164" t="s">
        <v>987</v>
      </c>
      <c r="AY220" s="164" t="s">
        <v>518</v>
      </c>
      <c r="AZ220" s="164" t="s">
        <v>926</v>
      </c>
      <c r="BA220" s="164" t="s">
        <v>580</v>
      </c>
      <c r="BB220" s="164" t="s">
        <v>144</v>
      </c>
      <c r="BC220" s="165" t="s">
        <v>364</v>
      </c>
      <c r="BD220" s="164" t="s">
        <v>206</v>
      </c>
      <c r="BE220" s="164" t="s">
        <v>300</v>
      </c>
      <c r="BF220" s="164" t="s">
        <v>19</v>
      </c>
      <c r="BG220" s="164" t="s">
        <v>489</v>
      </c>
      <c r="BH220" s="164" t="s">
        <v>83</v>
      </c>
      <c r="BI220" s="165" t="s">
        <v>427</v>
      </c>
      <c r="BJ220" s="165" t="s">
        <v>667</v>
      </c>
      <c r="BK220" s="164" t="s">
        <v>886</v>
      </c>
      <c r="BL220" s="164" t="s">
        <v>729</v>
      </c>
      <c r="BM220" s="164" t="s">
        <v>824</v>
      </c>
      <c r="BN220" s="164" t="s">
        <v>540</v>
      </c>
      <c r="BO220" s="164" t="s">
        <v>1011</v>
      </c>
      <c r="BP220" s="165" t="s">
        <v>604</v>
      </c>
      <c r="BQ220" s="166" t="s">
        <v>949</v>
      </c>
      <c r="BS220" s="42"/>
      <c r="BT220" s="50" t="s">
        <v>426</v>
      </c>
      <c r="BU220" s="51" t="s">
        <v>1014</v>
      </c>
      <c r="BV220" s="52">
        <f>K3+(211*K5)</f>
        <v>212</v>
      </c>
      <c r="BW220" s="42"/>
    </row>
    <row r="221" spans="1:75" x14ac:dyDescent="0.2">
      <c r="A221" s="1">
        <v>3</v>
      </c>
      <c r="B221" s="7">
        <v>1019</v>
      </c>
      <c r="C221" s="14">
        <v>620</v>
      </c>
      <c r="D221" s="97">
        <v>90</v>
      </c>
      <c r="E221" s="8">
        <v>457</v>
      </c>
      <c r="F221" s="8">
        <v>229</v>
      </c>
      <c r="G221" s="8">
        <v>374</v>
      </c>
      <c r="H221" s="8">
        <v>840</v>
      </c>
      <c r="I221" s="8">
        <v>727</v>
      </c>
      <c r="J221" s="8">
        <v>577</v>
      </c>
      <c r="K221" s="8">
        <v>978</v>
      </c>
      <c r="L221" s="8">
        <v>484</v>
      </c>
      <c r="M221" s="8">
        <v>115</v>
      </c>
      <c r="N221" s="8">
        <v>351</v>
      </c>
      <c r="O221" s="8">
        <v>208</v>
      </c>
      <c r="P221" s="8">
        <v>766</v>
      </c>
      <c r="Q221" s="8">
        <v>877</v>
      </c>
      <c r="R221" s="8">
        <v>157</v>
      </c>
      <c r="S221" s="8">
        <v>270</v>
      </c>
      <c r="T221" s="8">
        <v>832</v>
      </c>
      <c r="U221" s="8">
        <v>687</v>
      </c>
      <c r="V221" s="8">
        <v>899</v>
      </c>
      <c r="W221" s="8">
        <v>532</v>
      </c>
      <c r="X221" s="8">
        <v>34</v>
      </c>
      <c r="Y221" s="8">
        <v>433</v>
      </c>
      <c r="Z221" s="8">
        <v>295</v>
      </c>
      <c r="AA221" s="8">
        <v>184</v>
      </c>
      <c r="AB221" s="8">
        <v>646</v>
      </c>
      <c r="AC221" s="8">
        <v>789</v>
      </c>
      <c r="AD221" s="8">
        <v>569</v>
      </c>
      <c r="AE221" s="8">
        <v>938</v>
      </c>
      <c r="AF221" s="8">
        <v>412</v>
      </c>
      <c r="AG221" s="9">
        <v>11</v>
      </c>
      <c r="AH221" s="5">
        <f t="shared" si="52"/>
        <v>16400</v>
      </c>
      <c r="AI221" s="5">
        <f t="shared" si="53"/>
        <v>11201200</v>
      </c>
      <c r="AJ221" s="2">
        <f t="shared" si="51"/>
        <v>8606720000</v>
      </c>
      <c r="AL221" s="167" t="s">
        <v>382</v>
      </c>
      <c r="AM221" s="164" t="s">
        <v>162</v>
      </c>
      <c r="AN221" s="164" t="s">
        <v>319</v>
      </c>
      <c r="AO221" s="164" t="s">
        <v>224</v>
      </c>
      <c r="AP221" s="164" t="s">
        <v>508</v>
      </c>
      <c r="AQ221" s="164" t="s">
        <v>38</v>
      </c>
      <c r="AR221" s="165" t="s">
        <v>446</v>
      </c>
      <c r="AS221" s="164" t="s">
        <v>102</v>
      </c>
      <c r="AT221" s="164" t="s">
        <v>0</v>
      </c>
      <c r="AU221" s="165" t="s">
        <v>648</v>
      </c>
      <c r="AV221" s="164" t="s">
        <v>805</v>
      </c>
      <c r="AW221" s="164" t="s">
        <v>711</v>
      </c>
      <c r="AX221" s="164" t="s">
        <v>992</v>
      </c>
      <c r="AY221" s="164" t="s">
        <v>523</v>
      </c>
      <c r="AZ221" s="164" t="s">
        <v>931</v>
      </c>
      <c r="BA221" s="165" t="s">
        <v>585</v>
      </c>
      <c r="BB221" s="164" t="s">
        <v>140</v>
      </c>
      <c r="BC221" s="164" t="s">
        <v>359</v>
      </c>
      <c r="BD221" s="164" t="s">
        <v>201</v>
      </c>
      <c r="BE221" s="164" t="s">
        <v>295</v>
      </c>
      <c r="BF221" s="165" t="s">
        <v>1114</v>
      </c>
      <c r="BG221" s="164" t="s">
        <v>484</v>
      </c>
      <c r="BH221" s="164" t="s">
        <v>78</v>
      </c>
      <c r="BI221" s="164" t="s">
        <v>422</v>
      </c>
      <c r="BJ221" s="164" t="s">
        <v>656</v>
      </c>
      <c r="BK221" s="164" t="s">
        <v>875</v>
      </c>
      <c r="BL221" s="164" t="s">
        <v>719</v>
      </c>
      <c r="BM221" s="164" t="s">
        <v>813</v>
      </c>
      <c r="BN221" s="164" t="s">
        <v>531</v>
      </c>
      <c r="BO221" s="165" t="s">
        <v>1000</v>
      </c>
      <c r="BP221" s="164" t="s">
        <v>593</v>
      </c>
      <c r="BQ221" s="166" t="s">
        <v>938</v>
      </c>
      <c r="BS221" s="42"/>
      <c r="BT221" s="50" t="s">
        <v>620</v>
      </c>
      <c r="BU221" s="51" t="s">
        <v>1014</v>
      </c>
      <c r="BV221" s="52">
        <f>K3+(212*K5)</f>
        <v>213</v>
      </c>
      <c r="BW221" s="42"/>
    </row>
    <row r="222" spans="1:75" x14ac:dyDescent="0.2">
      <c r="A222" s="1">
        <v>4</v>
      </c>
      <c r="B222" s="25">
        <v>608</v>
      </c>
      <c r="C222" s="8">
        <v>975</v>
      </c>
      <c r="D222" s="8">
        <v>509</v>
      </c>
      <c r="E222" s="97">
        <v>110</v>
      </c>
      <c r="F222" s="8">
        <v>322</v>
      </c>
      <c r="G222" s="8">
        <v>209</v>
      </c>
      <c r="H222" s="8">
        <v>739</v>
      </c>
      <c r="I222" s="8">
        <v>884</v>
      </c>
      <c r="J222" s="8">
        <v>998</v>
      </c>
      <c r="K222" s="8">
        <v>629</v>
      </c>
      <c r="L222" s="8">
        <v>71</v>
      </c>
      <c r="M222" s="8">
        <v>472</v>
      </c>
      <c r="N222" s="8">
        <v>252</v>
      </c>
      <c r="O222" s="8">
        <v>363</v>
      </c>
      <c r="P222" s="8">
        <v>857</v>
      </c>
      <c r="Q222" s="8">
        <v>714</v>
      </c>
      <c r="R222" s="8">
        <v>314</v>
      </c>
      <c r="S222" s="8">
        <v>169</v>
      </c>
      <c r="T222" s="8">
        <v>667</v>
      </c>
      <c r="U222" s="8">
        <v>780</v>
      </c>
      <c r="V222" s="8">
        <v>552</v>
      </c>
      <c r="W222" s="8">
        <v>951</v>
      </c>
      <c r="X222" s="8">
        <v>389</v>
      </c>
      <c r="Y222" s="8">
        <v>22</v>
      </c>
      <c r="Z222" s="8">
        <v>132</v>
      </c>
      <c r="AA222" s="8">
        <v>275</v>
      </c>
      <c r="AB222" s="8">
        <v>801</v>
      </c>
      <c r="AC222" s="8">
        <v>690</v>
      </c>
      <c r="AD222" s="8">
        <v>926</v>
      </c>
      <c r="AE222" s="8">
        <v>525</v>
      </c>
      <c r="AF222" s="8">
        <v>63</v>
      </c>
      <c r="AG222" s="9">
        <v>432</v>
      </c>
      <c r="AH222" s="5">
        <f t="shared" si="52"/>
        <v>16400</v>
      </c>
      <c r="AI222" s="5">
        <f t="shared" si="53"/>
        <v>11201200</v>
      </c>
      <c r="AJ222" s="2">
        <f t="shared" si="51"/>
        <v>8606720000</v>
      </c>
      <c r="AL222" s="163" t="s">
        <v>373</v>
      </c>
      <c r="AM222" s="165" t="s">
        <v>154</v>
      </c>
      <c r="AN222" s="164" t="s">
        <v>310</v>
      </c>
      <c r="AO222" s="164" t="s">
        <v>215</v>
      </c>
      <c r="AP222" s="164" t="s">
        <v>499</v>
      </c>
      <c r="AQ222" s="164" t="s">
        <v>29</v>
      </c>
      <c r="AR222" s="164" t="s">
        <v>437</v>
      </c>
      <c r="AS222" s="165" t="s">
        <v>93</v>
      </c>
      <c r="AT222" s="165" t="s">
        <v>862</v>
      </c>
      <c r="AU222" s="164" t="s">
        <v>641</v>
      </c>
      <c r="AV222" s="164" t="s">
        <v>798</v>
      </c>
      <c r="AW222" s="164" t="s">
        <v>705</v>
      </c>
      <c r="AX222" s="164" t="s">
        <v>985</v>
      </c>
      <c r="AY222" s="164" t="s">
        <v>516</v>
      </c>
      <c r="AZ222" s="165" t="s">
        <v>924</v>
      </c>
      <c r="BA222" s="164" t="s">
        <v>578</v>
      </c>
      <c r="BB222" s="164" t="s">
        <v>146</v>
      </c>
      <c r="BC222" s="164" t="s">
        <v>365</v>
      </c>
      <c r="BD222" s="164" t="s">
        <v>208</v>
      </c>
      <c r="BE222" s="164" t="s">
        <v>302</v>
      </c>
      <c r="BF222" s="164" t="s">
        <v>21</v>
      </c>
      <c r="BG222" s="165" t="s">
        <v>491</v>
      </c>
      <c r="BH222" s="164" t="s">
        <v>85</v>
      </c>
      <c r="BI222" s="164" t="s">
        <v>429</v>
      </c>
      <c r="BJ222" s="164" t="s">
        <v>665</v>
      </c>
      <c r="BK222" s="164" t="s">
        <v>884</v>
      </c>
      <c r="BL222" s="164" t="s">
        <v>727</v>
      </c>
      <c r="BM222" s="164" t="s">
        <v>822</v>
      </c>
      <c r="BN222" s="165" t="s">
        <v>1141</v>
      </c>
      <c r="BO222" s="164" t="s">
        <v>1009</v>
      </c>
      <c r="BP222" s="164" t="s">
        <v>602</v>
      </c>
      <c r="BQ222" s="166" t="s">
        <v>947</v>
      </c>
      <c r="BS222" s="42"/>
      <c r="BT222" s="50" t="s">
        <v>679</v>
      </c>
      <c r="BU222" s="51" t="s">
        <v>1014</v>
      </c>
      <c r="BV222" s="52">
        <f>K3+(213*K5)</f>
        <v>214</v>
      </c>
      <c r="BW222" s="42"/>
    </row>
    <row r="223" spans="1:75" x14ac:dyDescent="0.2">
      <c r="A223" s="1">
        <v>5</v>
      </c>
      <c r="B223" s="7">
        <v>897</v>
      </c>
      <c r="C223" s="8">
        <v>530</v>
      </c>
      <c r="D223" s="8">
        <v>36</v>
      </c>
      <c r="E223" s="8">
        <v>435</v>
      </c>
      <c r="F223" s="97">
        <v>159</v>
      </c>
      <c r="G223" s="8">
        <v>272</v>
      </c>
      <c r="H223" s="8">
        <v>830</v>
      </c>
      <c r="I223" s="14">
        <v>685</v>
      </c>
      <c r="J223" s="8">
        <v>571</v>
      </c>
      <c r="K223" s="8">
        <v>940</v>
      </c>
      <c r="L223" s="8">
        <v>410</v>
      </c>
      <c r="M223" s="8">
        <v>9</v>
      </c>
      <c r="N223" s="8">
        <v>293</v>
      </c>
      <c r="O223" s="8">
        <v>182</v>
      </c>
      <c r="P223" s="8">
        <v>648</v>
      </c>
      <c r="Q223" s="8">
        <v>791</v>
      </c>
      <c r="R223" s="8">
        <v>231</v>
      </c>
      <c r="S223" s="8">
        <v>376</v>
      </c>
      <c r="T223" s="8">
        <v>838</v>
      </c>
      <c r="U223" s="8">
        <v>725</v>
      </c>
      <c r="V223" s="8">
        <v>1017</v>
      </c>
      <c r="W223" s="8">
        <v>618</v>
      </c>
      <c r="X223" s="8">
        <v>92</v>
      </c>
      <c r="Y223" s="8">
        <v>459</v>
      </c>
      <c r="Z223" s="8">
        <v>349</v>
      </c>
      <c r="AA223" s="8">
        <v>206</v>
      </c>
      <c r="AB223" s="8">
        <v>768</v>
      </c>
      <c r="AC223" s="8">
        <v>879</v>
      </c>
      <c r="AD223" s="8">
        <v>579</v>
      </c>
      <c r="AE223" s="8">
        <v>980</v>
      </c>
      <c r="AF223" s="8">
        <v>482</v>
      </c>
      <c r="AG223" s="9">
        <v>113</v>
      </c>
      <c r="AH223" s="5">
        <f t="shared" si="52"/>
        <v>16400</v>
      </c>
      <c r="AI223" s="5">
        <f t="shared" si="53"/>
        <v>11201200</v>
      </c>
      <c r="AJ223" s="2">
        <f t="shared" si="51"/>
        <v>8606720000</v>
      </c>
      <c r="AL223" s="167" t="s">
        <v>1137</v>
      </c>
      <c r="AM223" s="164" t="s">
        <v>160</v>
      </c>
      <c r="AN223" s="164" t="s">
        <v>317</v>
      </c>
      <c r="AO223" s="164" t="s">
        <v>222</v>
      </c>
      <c r="AP223" s="164" t="s">
        <v>506</v>
      </c>
      <c r="AQ223" s="164" t="s">
        <v>36</v>
      </c>
      <c r="AR223" s="164" t="s">
        <v>444</v>
      </c>
      <c r="AS223" s="164" t="s">
        <v>100</v>
      </c>
      <c r="AT223" s="164" t="s">
        <v>870</v>
      </c>
      <c r="AU223" s="165" t="s">
        <v>650</v>
      </c>
      <c r="AV223" s="164" t="s">
        <v>807</v>
      </c>
      <c r="AW223" s="164" t="s">
        <v>713</v>
      </c>
      <c r="AX223" s="164" t="s">
        <v>994</v>
      </c>
      <c r="AY223" s="164" t="s">
        <v>525</v>
      </c>
      <c r="AZ223" s="164" t="s">
        <v>933</v>
      </c>
      <c r="BA223" s="164" t="s">
        <v>587</v>
      </c>
      <c r="BB223" s="164" t="s">
        <v>138</v>
      </c>
      <c r="BC223" s="164" t="s">
        <v>357</v>
      </c>
      <c r="BD223" s="165" t="s">
        <v>1016</v>
      </c>
      <c r="BE223" s="164" t="s">
        <v>293</v>
      </c>
      <c r="BF223" s="165" t="s">
        <v>13</v>
      </c>
      <c r="BG223" s="164" t="s">
        <v>482</v>
      </c>
      <c r="BH223" s="164" t="s">
        <v>76</v>
      </c>
      <c r="BI223" s="164" t="s">
        <v>420</v>
      </c>
      <c r="BJ223" s="164" t="s">
        <v>658</v>
      </c>
      <c r="BK223" s="164" t="s">
        <v>877</v>
      </c>
      <c r="BL223" s="164" t="s">
        <v>721</v>
      </c>
      <c r="BM223" s="165" t="s">
        <v>815</v>
      </c>
      <c r="BN223" s="164" t="s">
        <v>2</v>
      </c>
      <c r="BO223" s="165" t="s">
        <v>1002</v>
      </c>
      <c r="BP223" s="164" t="s">
        <v>595</v>
      </c>
      <c r="BQ223" s="166" t="s">
        <v>940</v>
      </c>
      <c r="BS223" s="42"/>
      <c r="BT223" s="50" t="s">
        <v>779</v>
      </c>
      <c r="BU223" s="51" t="s">
        <v>1014</v>
      </c>
      <c r="BV223" s="52">
        <f>K3+(214*K5)</f>
        <v>215</v>
      </c>
      <c r="BW223" s="42"/>
    </row>
    <row r="224" spans="1:75" x14ac:dyDescent="0.2">
      <c r="A224" s="1">
        <v>6</v>
      </c>
      <c r="B224" s="7">
        <v>550</v>
      </c>
      <c r="C224" s="8">
        <v>949</v>
      </c>
      <c r="D224" s="8">
        <v>391</v>
      </c>
      <c r="E224" s="8">
        <v>24</v>
      </c>
      <c r="F224" s="8">
        <v>316</v>
      </c>
      <c r="G224" s="97">
        <v>171</v>
      </c>
      <c r="H224" s="14">
        <v>665</v>
      </c>
      <c r="I224" s="8">
        <v>778</v>
      </c>
      <c r="J224" s="8">
        <v>928</v>
      </c>
      <c r="K224" s="8">
        <v>527</v>
      </c>
      <c r="L224" s="8">
        <v>61</v>
      </c>
      <c r="M224" s="8">
        <v>430</v>
      </c>
      <c r="N224" s="8">
        <v>130</v>
      </c>
      <c r="O224" s="8">
        <v>273</v>
      </c>
      <c r="P224" s="8">
        <v>803</v>
      </c>
      <c r="Q224" s="8">
        <v>692</v>
      </c>
      <c r="R224" s="8">
        <v>324</v>
      </c>
      <c r="S224" s="8">
        <v>211</v>
      </c>
      <c r="T224" s="8">
        <v>737</v>
      </c>
      <c r="U224" s="8">
        <v>882</v>
      </c>
      <c r="V224" s="8">
        <v>606</v>
      </c>
      <c r="W224" s="8">
        <v>973</v>
      </c>
      <c r="X224" s="8">
        <v>511</v>
      </c>
      <c r="Y224" s="8">
        <v>112</v>
      </c>
      <c r="Z224" s="8">
        <v>250</v>
      </c>
      <c r="AA224" s="8">
        <v>361</v>
      </c>
      <c r="AB224" s="8">
        <v>859</v>
      </c>
      <c r="AC224" s="8">
        <v>716</v>
      </c>
      <c r="AD224" s="8">
        <v>1000</v>
      </c>
      <c r="AE224" s="8">
        <v>631</v>
      </c>
      <c r="AF224" s="8">
        <v>69</v>
      </c>
      <c r="AG224" s="9">
        <v>470</v>
      </c>
      <c r="AH224" s="5">
        <f t="shared" si="52"/>
        <v>16400</v>
      </c>
      <c r="AI224" s="5">
        <f t="shared" si="53"/>
        <v>11201200</v>
      </c>
      <c r="AJ224" s="2">
        <f t="shared" si="51"/>
        <v>8606720000</v>
      </c>
      <c r="AL224" s="163" t="s">
        <v>375</v>
      </c>
      <c r="AM224" s="165" t="s">
        <v>156</v>
      </c>
      <c r="AN224" s="164" t="s">
        <v>312</v>
      </c>
      <c r="AO224" s="164" t="s">
        <v>217</v>
      </c>
      <c r="AP224" s="164" t="s">
        <v>501</v>
      </c>
      <c r="AQ224" s="164" t="s">
        <v>31</v>
      </c>
      <c r="AR224" s="164" t="s">
        <v>439</v>
      </c>
      <c r="AS224" s="164" t="s">
        <v>95</v>
      </c>
      <c r="AT224" s="165" t="s">
        <v>1135</v>
      </c>
      <c r="AU224" s="164" t="s">
        <v>639</v>
      </c>
      <c r="AV224" s="164" t="s">
        <v>796</v>
      </c>
      <c r="AW224" s="164" t="s">
        <v>703</v>
      </c>
      <c r="AX224" s="164" t="s">
        <v>983</v>
      </c>
      <c r="AY224" s="164" t="s">
        <v>514</v>
      </c>
      <c r="AZ224" s="164" t="s">
        <v>922</v>
      </c>
      <c r="BA224" s="164" t="s">
        <v>576</v>
      </c>
      <c r="BB224" s="164" t="s">
        <v>148</v>
      </c>
      <c r="BC224" s="164" t="s">
        <v>367</v>
      </c>
      <c r="BD224" s="164" t="s">
        <v>210</v>
      </c>
      <c r="BE224" s="165" t="s">
        <v>304</v>
      </c>
      <c r="BF224" s="164" t="s">
        <v>23</v>
      </c>
      <c r="BG224" s="165" t="s">
        <v>493</v>
      </c>
      <c r="BH224" s="164" t="s">
        <v>87</v>
      </c>
      <c r="BI224" s="164" t="s">
        <v>431</v>
      </c>
      <c r="BJ224" s="164" t="s">
        <v>663</v>
      </c>
      <c r="BK224" s="164" t="s">
        <v>882</v>
      </c>
      <c r="BL224" s="165" t="s">
        <v>379</v>
      </c>
      <c r="BM224" s="164" t="s">
        <v>820</v>
      </c>
      <c r="BN224" s="165" t="s">
        <v>537</v>
      </c>
      <c r="BO224" s="164" t="s">
        <v>1007</v>
      </c>
      <c r="BP224" s="164" t="s">
        <v>600</v>
      </c>
      <c r="BQ224" s="166" t="s">
        <v>945</v>
      </c>
      <c r="BS224" s="42"/>
      <c r="BT224" s="50" t="s">
        <v>969</v>
      </c>
      <c r="BU224" s="51" t="s">
        <v>1014</v>
      </c>
      <c r="BV224" s="52">
        <f>K3+(215*K5)</f>
        <v>216</v>
      </c>
      <c r="BW224" s="42"/>
    </row>
    <row r="225" spans="1:75" x14ac:dyDescent="0.2">
      <c r="A225" s="1">
        <v>7</v>
      </c>
      <c r="B225" s="7">
        <v>122</v>
      </c>
      <c r="C225" s="8">
        <v>489</v>
      </c>
      <c r="D225" s="8">
        <v>987</v>
      </c>
      <c r="E225" s="8">
        <v>588</v>
      </c>
      <c r="F225" s="8">
        <v>872</v>
      </c>
      <c r="G225" s="14">
        <v>759</v>
      </c>
      <c r="H225" s="97">
        <v>197</v>
      </c>
      <c r="I225" s="8">
        <v>342</v>
      </c>
      <c r="J225" s="8">
        <v>452</v>
      </c>
      <c r="K225" s="8">
        <v>83</v>
      </c>
      <c r="L225" s="8">
        <v>609</v>
      </c>
      <c r="M225" s="8">
        <v>1010</v>
      </c>
      <c r="N225" s="8">
        <v>734</v>
      </c>
      <c r="O225" s="8">
        <v>845</v>
      </c>
      <c r="P225" s="8">
        <v>383</v>
      </c>
      <c r="Q225" s="8">
        <v>240</v>
      </c>
      <c r="R225" s="8">
        <v>800</v>
      </c>
      <c r="S225" s="8">
        <v>655</v>
      </c>
      <c r="T225" s="8">
        <v>189</v>
      </c>
      <c r="U225" s="8">
        <v>302</v>
      </c>
      <c r="V225" s="8">
        <v>2</v>
      </c>
      <c r="W225" s="8">
        <v>401</v>
      </c>
      <c r="X225" s="8">
        <v>931</v>
      </c>
      <c r="Y225" s="8">
        <v>564</v>
      </c>
      <c r="Z225" s="8">
        <v>678</v>
      </c>
      <c r="AA225" s="8">
        <v>821</v>
      </c>
      <c r="AB225" s="8">
        <v>263</v>
      </c>
      <c r="AC225" s="8">
        <v>152</v>
      </c>
      <c r="AD225" s="8">
        <v>444</v>
      </c>
      <c r="AE225" s="8">
        <v>43</v>
      </c>
      <c r="AF225" s="8">
        <v>537</v>
      </c>
      <c r="AG225" s="9">
        <v>906</v>
      </c>
      <c r="AH225" s="5">
        <f t="shared" si="52"/>
        <v>16400</v>
      </c>
      <c r="AI225" s="5">
        <f t="shared" si="53"/>
        <v>11201200</v>
      </c>
      <c r="AL225" s="163" t="s">
        <v>378</v>
      </c>
      <c r="AM225" s="164" t="s">
        <v>158</v>
      </c>
      <c r="AN225" s="165" t="s">
        <v>315</v>
      </c>
      <c r="AO225" s="164" t="s">
        <v>220</v>
      </c>
      <c r="AP225" s="165" t="s">
        <v>504</v>
      </c>
      <c r="AQ225" s="164" t="s">
        <v>34</v>
      </c>
      <c r="AR225" s="164" t="s">
        <v>442</v>
      </c>
      <c r="AS225" s="164" t="s">
        <v>98</v>
      </c>
      <c r="AT225" s="164" t="s">
        <v>872</v>
      </c>
      <c r="AU225" s="164" t="s">
        <v>652</v>
      </c>
      <c r="AV225" s="164" t="s">
        <v>809</v>
      </c>
      <c r="AW225" s="165" t="s">
        <v>715</v>
      </c>
      <c r="AX225" s="164" t="s">
        <v>996</v>
      </c>
      <c r="AY225" s="165" t="s">
        <v>527</v>
      </c>
      <c r="AZ225" s="164" t="s">
        <v>934</v>
      </c>
      <c r="BA225" s="164" t="s">
        <v>589</v>
      </c>
      <c r="BB225" s="164" t="s">
        <v>136</v>
      </c>
      <c r="BC225" s="164" t="s">
        <v>355</v>
      </c>
      <c r="BD225" s="164" t="s">
        <v>197</v>
      </c>
      <c r="BE225" s="164" t="s">
        <v>291</v>
      </c>
      <c r="BF225" s="164" t="s">
        <v>11</v>
      </c>
      <c r="BG225" s="164" t="s">
        <v>480</v>
      </c>
      <c r="BH225" s="165" t="s">
        <v>74</v>
      </c>
      <c r="BI225" s="164" t="s">
        <v>418</v>
      </c>
      <c r="BJ225" s="164" t="s">
        <v>660</v>
      </c>
      <c r="BK225" s="164" t="s">
        <v>879</v>
      </c>
      <c r="BL225" s="164" t="s">
        <v>723</v>
      </c>
      <c r="BM225" s="164" t="s">
        <v>817</v>
      </c>
      <c r="BN225" s="164" t="s">
        <v>534</v>
      </c>
      <c r="BO225" s="164" t="s">
        <v>1004</v>
      </c>
      <c r="BP225" s="164" t="s">
        <v>597</v>
      </c>
      <c r="BQ225" s="168" t="s">
        <v>1136</v>
      </c>
      <c r="BS225" s="42"/>
      <c r="BT225" s="50" t="s">
        <v>538</v>
      </c>
      <c r="BU225" s="51" t="s">
        <v>1014</v>
      </c>
      <c r="BV225" s="52">
        <f>K3+(216*K5)</f>
        <v>217</v>
      </c>
      <c r="BW225" s="42"/>
    </row>
    <row r="226" spans="1:75" x14ac:dyDescent="0.2">
      <c r="A226" s="1">
        <v>8</v>
      </c>
      <c r="B226" s="7">
        <v>477</v>
      </c>
      <c r="C226" s="8">
        <v>78</v>
      </c>
      <c r="D226" s="8">
        <v>640</v>
      </c>
      <c r="E226" s="8">
        <v>1007</v>
      </c>
      <c r="F226" s="14">
        <v>707</v>
      </c>
      <c r="G226" s="8">
        <v>852</v>
      </c>
      <c r="H226" s="8">
        <v>354</v>
      </c>
      <c r="I226" s="97">
        <v>241</v>
      </c>
      <c r="J226" s="8">
        <v>103</v>
      </c>
      <c r="K226" s="8">
        <v>504</v>
      </c>
      <c r="L226" s="8">
        <v>966</v>
      </c>
      <c r="M226" s="8">
        <v>597</v>
      </c>
      <c r="N226" s="8">
        <v>889</v>
      </c>
      <c r="O226" s="8">
        <v>746</v>
      </c>
      <c r="P226" s="8">
        <v>220</v>
      </c>
      <c r="Q226" s="8">
        <v>331</v>
      </c>
      <c r="R226" s="8">
        <v>699</v>
      </c>
      <c r="S226" s="8">
        <v>812</v>
      </c>
      <c r="T226" s="8">
        <v>282</v>
      </c>
      <c r="U226" s="8">
        <v>137</v>
      </c>
      <c r="V226" s="8">
        <v>421</v>
      </c>
      <c r="W226" s="8">
        <v>54</v>
      </c>
      <c r="X226" s="8">
        <v>520</v>
      </c>
      <c r="Y226" s="8">
        <v>919</v>
      </c>
      <c r="Z226" s="8">
        <v>769</v>
      </c>
      <c r="AA226" s="8">
        <v>658</v>
      </c>
      <c r="AB226" s="8">
        <v>164</v>
      </c>
      <c r="AC226" s="8">
        <v>307</v>
      </c>
      <c r="AD226" s="8">
        <v>31</v>
      </c>
      <c r="AE226" s="8">
        <v>400</v>
      </c>
      <c r="AF226" s="8">
        <v>958</v>
      </c>
      <c r="AG226" s="9">
        <v>557</v>
      </c>
      <c r="AH226" s="5">
        <f t="shared" si="52"/>
        <v>16400</v>
      </c>
      <c r="AI226" s="5">
        <f t="shared" si="53"/>
        <v>11201200</v>
      </c>
      <c r="AL226" s="163" t="s">
        <v>377</v>
      </c>
      <c r="AM226" s="164" t="s">
        <v>157</v>
      </c>
      <c r="AN226" s="164" t="s">
        <v>314</v>
      </c>
      <c r="AO226" s="165" t="s">
        <v>219</v>
      </c>
      <c r="AP226" s="164" t="s">
        <v>503</v>
      </c>
      <c r="AQ226" s="165" t="s">
        <v>33</v>
      </c>
      <c r="AR226" s="164" t="s">
        <v>441</v>
      </c>
      <c r="AS226" s="164" t="s">
        <v>97</v>
      </c>
      <c r="AT226" s="164" t="s">
        <v>858</v>
      </c>
      <c r="AU226" s="164" t="s">
        <v>637</v>
      </c>
      <c r="AV226" s="165" t="s">
        <v>794</v>
      </c>
      <c r="AW226" s="164" t="s">
        <v>701</v>
      </c>
      <c r="AX226" s="165" t="s">
        <v>981</v>
      </c>
      <c r="AY226" s="164" t="s">
        <v>512</v>
      </c>
      <c r="AZ226" s="164" t="s">
        <v>920</v>
      </c>
      <c r="BA226" s="164" t="s">
        <v>574</v>
      </c>
      <c r="BB226" s="164" t="s">
        <v>150</v>
      </c>
      <c r="BC226" s="164" t="s">
        <v>369</v>
      </c>
      <c r="BD226" s="164" t="s">
        <v>212</v>
      </c>
      <c r="BE226" s="164" t="s">
        <v>306</v>
      </c>
      <c r="BF226" s="164" t="s">
        <v>25</v>
      </c>
      <c r="BG226" s="164" t="s">
        <v>495</v>
      </c>
      <c r="BH226" s="164" t="s">
        <v>89</v>
      </c>
      <c r="BI226" s="165" t="s">
        <v>1122</v>
      </c>
      <c r="BJ226" s="164" t="s">
        <v>661</v>
      </c>
      <c r="BK226" s="164" t="s">
        <v>880</v>
      </c>
      <c r="BL226" s="164" t="s">
        <v>724</v>
      </c>
      <c r="BM226" s="164" t="s">
        <v>818</v>
      </c>
      <c r="BN226" s="164" t="s">
        <v>535</v>
      </c>
      <c r="BO226" s="164" t="s">
        <v>1005</v>
      </c>
      <c r="BP226" s="165" t="s">
        <v>598</v>
      </c>
      <c r="BQ226" s="166" t="s">
        <v>943</v>
      </c>
      <c r="BS226" s="42"/>
      <c r="BT226" s="50" t="s">
        <v>729</v>
      </c>
      <c r="BU226" s="51" t="s">
        <v>1014</v>
      </c>
      <c r="BV226" s="52">
        <f>K3+(217*K5)</f>
        <v>218</v>
      </c>
      <c r="BW226" s="42"/>
    </row>
    <row r="227" spans="1:75" x14ac:dyDescent="0.2">
      <c r="A227" s="1">
        <v>9</v>
      </c>
      <c r="B227" s="7">
        <v>183</v>
      </c>
      <c r="C227" s="8">
        <v>296</v>
      </c>
      <c r="D227" s="8">
        <v>790</v>
      </c>
      <c r="E227" s="8">
        <v>645</v>
      </c>
      <c r="F227" s="8">
        <v>937</v>
      </c>
      <c r="G227" s="8">
        <v>570</v>
      </c>
      <c r="H227" s="8">
        <v>12</v>
      </c>
      <c r="I227" s="8">
        <v>411</v>
      </c>
      <c r="J227" s="97">
        <v>269</v>
      </c>
      <c r="K227" s="8">
        <v>158</v>
      </c>
      <c r="L227" s="8">
        <v>688</v>
      </c>
      <c r="M227" s="14">
        <v>831</v>
      </c>
      <c r="N227" s="8">
        <v>531</v>
      </c>
      <c r="O227" s="8">
        <v>900</v>
      </c>
      <c r="P227" s="8">
        <v>434</v>
      </c>
      <c r="Q227" s="8">
        <v>33</v>
      </c>
      <c r="R227" s="8">
        <v>977</v>
      </c>
      <c r="S227" s="8">
        <v>578</v>
      </c>
      <c r="T227" s="8">
        <v>116</v>
      </c>
      <c r="U227" s="8">
        <v>483</v>
      </c>
      <c r="V227" s="8">
        <v>207</v>
      </c>
      <c r="W227" s="8">
        <v>352</v>
      </c>
      <c r="X227" s="8">
        <v>878</v>
      </c>
      <c r="Y227" s="8">
        <v>765</v>
      </c>
      <c r="Z227" s="8">
        <v>619</v>
      </c>
      <c r="AA227" s="8">
        <v>1020</v>
      </c>
      <c r="AB227" s="8">
        <v>458</v>
      </c>
      <c r="AC227" s="8">
        <v>89</v>
      </c>
      <c r="AD227" s="8">
        <v>373</v>
      </c>
      <c r="AE227" s="8">
        <v>230</v>
      </c>
      <c r="AF227" s="8">
        <v>728</v>
      </c>
      <c r="AG227" s="9">
        <v>839</v>
      </c>
      <c r="AH227" s="5">
        <f t="shared" si="52"/>
        <v>16400</v>
      </c>
      <c r="AI227" s="5">
        <f t="shared" si="53"/>
        <v>11201200</v>
      </c>
      <c r="AJ227" s="2">
        <f t="shared" si="51"/>
        <v>8606720000</v>
      </c>
      <c r="AL227" s="163" t="s">
        <v>941</v>
      </c>
      <c r="AM227" s="164" t="s">
        <v>596</v>
      </c>
      <c r="AN227" s="164" t="s">
        <v>1003</v>
      </c>
      <c r="AO227" s="164" t="s">
        <v>533</v>
      </c>
      <c r="AP227" s="165" t="s">
        <v>816</v>
      </c>
      <c r="AQ227" s="164" t="s">
        <v>722</v>
      </c>
      <c r="AR227" s="164" t="s">
        <v>878</v>
      </c>
      <c r="AS227" s="164" t="s">
        <v>659</v>
      </c>
      <c r="AT227" s="164" t="s">
        <v>419</v>
      </c>
      <c r="AU227" s="164" t="s">
        <v>75</v>
      </c>
      <c r="AV227" s="164" t="s">
        <v>481</v>
      </c>
      <c r="AW227" s="164" t="s">
        <v>12</v>
      </c>
      <c r="AX227" s="164" t="s">
        <v>292</v>
      </c>
      <c r="AY227" s="165" t="s">
        <v>1111</v>
      </c>
      <c r="AZ227" s="164" t="s">
        <v>356</v>
      </c>
      <c r="BA227" s="164" t="s">
        <v>137</v>
      </c>
      <c r="BB227" s="165" t="s">
        <v>588</v>
      </c>
      <c r="BC227" s="164" t="s">
        <v>1</v>
      </c>
      <c r="BD227" s="164" t="s">
        <v>526</v>
      </c>
      <c r="BE227" s="164" t="s">
        <v>995</v>
      </c>
      <c r="BF227" s="164" t="s">
        <v>714</v>
      </c>
      <c r="BG227" s="164" t="s">
        <v>808</v>
      </c>
      <c r="BH227" s="165" t="s">
        <v>651</v>
      </c>
      <c r="BI227" s="164" t="s">
        <v>871</v>
      </c>
      <c r="BJ227" s="164" t="s">
        <v>99</v>
      </c>
      <c r="BK227" s="165" t="s">
        <v>443</v>
      </c>
      <c r="BL227" s="164" t="s">
        <v>35</v>
      </c>
      <c r="BM227" s="164" t="s">
        <v>505</v>
      </c>
      <c r="BN227" s="164" t="s">
        <v>221</v>
      </c>
      <c r="BO227" s="164" t="s">
        <v>316</v>
      </c>
      <c r="BP227" s="164" t="s">
        <v>159</v>
      </c>
      <c r="BQ227" s="168" t="s">
        <v>1016</v>
      </c>
      <c r="BS227" s="42"/>
      <c r="BT227" s="50" t="s">
        <v>863</v>
      </c>
      <c r="BU227" s="51" t="s">
        <v>1014</v>
      </c>
      <c r="BV227" s="52">
        <f>K3+(218*K5)</f>
        <v>219</v>
      </c>
      <c r="BW227" s="42"/>
    </row>
    <row r="228" spans="1:75" x14ac:dyDescent="0.2">
      <c r="A228" s="1">
        <v>10</v>
      </c>
      <c r="B228" s="7">
        <v>276</v>
      </c>
      <c r="C228" s="8">
        <v>131</v>
      </c>
      <c r="D228" s="8">
        <v>689</v>
      </c>
      <c r="E228" s="8">
        <v>802</v>
      </c>
      <c r="F228" s="8">
        <v>526</v>
      </c>
      <c r="G228" s="8">
        <v>925</v>
      </c>
      <c r="H228" s="8">
        <v>431</v>
      </c>
      <c r="I228" s="8">
        <v>64</v>
      </c>
      <c r="J228" s="8">
        <v>170</v>
      </c>
      <c r="K228" s="97">
        <v>313</v>
      </c>
      <c r="L228" s="14">
        <v>779</v>
      </c>
      <c r="M228" s="8">
        <v>668</v>
      </c>
      <c r="N228" s="8">
        <v>952</v>
      </c>
      <c r="O228" s="8">
        <v>551</v>
      </c>
      <c r="P228" s="8">
        <v>21</v>
      </c>
      <c r="Q228" s="8">
        <v>390</v>
      </c>
      <c r="R228" s="8">
        <v>630</v>
      </c>
      <c r="S228" s="8">
        <v>997</v>
      </c>
      <c r="T228" s="8">
        <v>471</v>
      </c>
      <c r="U228" s="8">
        <v>72</v>
      </c>
      <c r="V228" s="8">
        <v>364</v>
      </c>
      <c r="W228" s="8">
        <v>251</v>
      </c>
      <c r="X228" s="8">
        <v>713</v>
      </c>
      <c r="Y228" s="8">
        <v>858</v>
      </c>
      <c r="Z228" s="8">
        <v>976</v>
      </c>
      <c r="AA228" s="8">
        <v>607</v>
      </c>
      <c r="AB228" s="8">
        <v>109</v>
      </c>
      <c r="AC228" s="8">
        <v>510</v>
      </c>
      <c r="AD228" s="8">
        <v>210</v>
      </c>
      <c r="AE228" s="8">
        <v>321</v>
      </c>
      <c r="AF228" s="8">
        <v>883</v>
      </c>
      <c r="AG228" s="9">
        <v>740</v>
      </c>
      <c r="AH228" s="5">
        <f t="shared" si="52"/>
        <v>16400</v>
      </c>
      <c r="AI228" s="5">
        <f t="shared" si="53"/>
        <v>11201200</v>
      </c>
      <c r="AJ228" s="2">
        <f t="shared" si="51"/>
        <v>8606720000</v>
      </c>
      <c r="AL228" s="163" t="s">
        <v>944</v>
      </c>
      <c r="AM228" s="164" t="s">
        <v>599</v>
      </c>
      <c r="AN228" s="164" t="s">
        <v>1006</v>
      </c>
      <c r="AO228" s="164" t="s">
        <v>536</v>
      </c>
      <c r="AP228" s="164" t="s">
        <v>819</v>
      </c>
      <c r="AQ228" s="165" t="s">
        <v>1129</v>
      </c>
      <c r="AR228" s="164" t="s">
        <v>881</v>
      </c>
      <c r="AS228" s="164" t="s">
        <v>662</v>
      </c>
      <c r="AT228" s="164" t="s">
        <v>432</v>
      </c>
      <c r="AU228" s="164" t="s">
        <v>88</v>
      </c>
      <c r="AV228" s="164" t="s">
        <v>494</v>
      </c>
      <c r="AW228" s="164" t="s">
        <v>24</v>
      </c>
      <c r="AX228" s="165" t="s">
        <v>305</v>
      </c>
      <c r="AY228" s="164" t="s">
        <v>211</v>
      </c>
      <c r="AZ228" s="164" t="s">
        <v>368</v>
      </c>
      <c r="BA228" s="164" t="s">
        <v>149</v>
      </c>
      <c r="BB228" s="164" t="s">
        <v>575</v>
      </c>
      <c r="BC228" s="165" t="s">
        <v>1084</v>
      </c>
      <c r="BD228" s="164" t="s">
        <v>513</v>
      </c>
      <c r="BE228" s="164" t="s">
        <v>982</v>
      </c>
      <c r="BF228" s="164" t="s">
        <v>702</v>
      </c>
      <c r="BG228" s="164" t="s">
        <v>795</v>
      </c>
      <c r="BH228" s="164" t="s">
        <v>638</v>
      </c>
      <c r="BI228" s="165" t="s">
        <v>859</v>
      </c>
      <c r="BJ228" s="165" t="s">
        <v>96</v>
      </c>
      <c r="BK228" s="164" t="s">
        <v>440</v>
      </c>
      <c r="BL228" s="164" t="s">
        <v>32</v>
      </c>
      <c r="BM228" s="164" t="s">
        <v>502</v>
      </c>
      <c r="BN228" s="164" t="s">
        <v>218</v>
      </c>
      <c r="BO228" s="164" t="s">
        <v>313</v>
      </c>
      <c r="BP228" s="165" t="s">
        <v>65</v>
      </c>
      <c r="BQ228" s="166" t="s">
        <v>376</v>
      </c>
      <c r="BS228" s="42"/>
      <c r="BT228" s="50" t="s">
        <v>920</v>
      </c>
      <c r="BU228" s="51" t="s">
        <v>1014</v>
      </c>
      <c r="BV228" s="52">
        <f>K3+(219*K5)</f>
        <v>220</v>
      </c>
      <c r="BW228" s="42"/>
    </row>
    <row r="229" spans="1:75" x14ac:dyDescent="0.2">
      <c r="A229" s="1">
        <v>11</v>
      </c>
      <c r="B229" s="7">
        <v>848</v>
      </c>
      <c r="C229" s="8">
        <v>735</v>
      </c>
      <c r="D229" s="8">
        <v>237</v>
      </c>
      <c r="E229" s="8">
        <v>382</v>
      </c>
      <c r="F229" s="8">
        <v>82</v>
      </c>
      <c r="G229" s="8">
        <v>449</v>
      </c>
      <c r="H229" s="8">
        <v>1011</v>
      </c>
      <c r="I229" s="8">
        <v>612</v>
      </c>
      <c r="J229" s="8">
        <v>758</v>
      </c>
      <c r="K229" s="14">
        <v>869</v>
      </c>
      <c r="L229" s="97">
        <v>343</v>
      </c>
      <c r="M229" s="8">
        <v>200</v>
      </c>
      <c r="N229" s="8">
        <v>492</v>
      </c>
      <c r="O229" s="8">
        <v>123</v>
      </c>
      <c r="P229" s="8">
        <v>585</v>
      </c>
      <c r="Q229" s="8">
        <v>986</v>
      </c>
      <c r="R229" s="8">
        <v>42</v>
      </c>
      <c r="S229" s="8">
        <v>441</v>
      </c>
      <c r="T229" s="8">
        <v>907</v>
      </c>
      <c r="U229" s="8">
        <v>540</v>
      </c>
      <c r="V229" s="8">
        <v>824</v>
      </c>
      <c r="W229" s="8">
        <v>679</v>
      </c>
      <c r="X229" s="8">
        <v>149</v>
      </c>
      <c r="Y229" s="8">
        <v>262</v>
      </c>
      <c r="Z229" s="8">
        <v>404</v>
      </c>
      <c r="AA229" s="8">
        <v>3</v>
      </c>
      <c r="AB229" s="8">
        <v>561</v>
      </c>
      <c r="AC229" s="8">
        <v>930</v>
      </c>
      <c r="AD229" s="8">
        <v>654</v>
      </c>
      <c r="AE229" s="8">
        <v>797</v>
      </c>
      <c r="AF229" s="8">
        <v>303</v>
      </c>
      <c r="AG229" s="9">
        <v>192</v>
      </c>
      <c r="AH229" s="5">
        <f t="shared" si="52"/>
        <v>16400</v>
      </c>
      <c r="AI229" s="5">
        <f t="shared" si="53"/>
        <v>11201200</v>
      </c>
      <c r="AL229" s="167" t="s">
        <v>939</v>
      </c>
      <c r="AM229" s="164" t="s">
        <v>594</v>
      </c>
      <c r="AN229" s="164" t="s">
        <v>1001</v>
      </c>
      <c r="AO229" s="164" t="s">
        <v>532</v>
      </c>
      <c r="AP229" s="164" t="s">
        <v>814</v>
      </c>
      <c r="AQ229" s="164" t="s">
        <v>720</v>
      </c>
      <c r="AR229" s="165" t="s">
        <v>876</v>
      </c>
      <c r="AS229" s="164" t="s">
        <v>657</v>
      </c>
      <c r="AT229" s="164" t="s">
        <v>421</v>
      </c>
      <c r="AU229" s="165" t="s">
        <v>77</v>
      </c>
      <c r="AV229" s="164" t="s">
        <v>483</v>
      </c>
      <c r="AW229" s="164" t="s">
        <v>14</v>
      </c>
      <c r="AX229" s="164" t="s">
        <v>294</v>
      </c>
      <c r="AY229" s="164" t="s">
        <v>200</v>
      </c>
      <c r="AZ229" s="164" t="s">
        <v>358</v>
      </c>
      <c r="BA229" s="165" t="s">
        <v>139</v>
      </c>
      <c r="BB229" s="164" t="s">
        <v>586</v>
      </c>
      <c r="BC229" s="164" t="s">
        <v>932</v>
      </c>
      <c r="BD229" s="165" t="s">
        <v>1133</v>
      </c>
      <c r="BE229" s="164" t="s">
        <v>993</v>
      </c>
      <c r="BF229" s="164" t="s">
        <v>712</v>
      </c>
      <c r="BG229" s="164" t="s">
        <v>806</v>
      </c>
      <c r="BH229" s="164" t="s">
        <v>649</v>
      </c>
      <c r="BI229" s="164" t="s">
        <v>869</v>
      </c>
      <c r="BJ229" s="164" t="s">
        <v>101</v>
      </c>
      <c r="BK229" s="164" t="s">
        <v>445</v>
      </c>
      <c r="BL229" s="164" t="s">
        <v>37</v>
      </c>
      <c r="BM229" s="165" t="s">
        <v>507</v>
      </c>
      <c r="BN229" s="164" t="s">
        <v>223</v>
      </c>
      <c r="BO229" s="164" t="s">
        <v>318</v>
      </c>
      <c r="BP229" s="164" t="s">
        <v>161</v>
      </c>
      <c r="BQ229" s="166" t="s">
        <v>381</v>
      </c>
      <c r="BS229" s="42"/>
      <c r="BT229" s="50" t="s">
        <v>112</v>
      </c>
      <c r="BU229" s="51" t="s">
        <v>1014</v>
      </c>
      <c r="BV229" s="52">
        <f>K3+(220*K5)</f>
        <v>221</v>
      </c>
      <c r="BW229" s="42"/>
    </row>
    <row r="230" spans="1:75" x14ac:dyDescent="0.2">
      <c r="A230" s="1">
        <v>12</v>
      </c>
      <c r="B230" s="7">
        <v>747</v>
      </c>
      <c r="C230" s="8">
        <v>892</v>
      </c>
      <c r="D230" s="8">
        <v>330</v>
      </c>
      <c r="E230" s="8">
        <v>217</v>
      </c>
      <c r="F230" s="8">
        <v>501</v>
      </c>
      <c r="G230" s="8">
        <v>102</v>
      </c>
      <c r="H230" s="8">
        <v>600</v>
      </c>
      <c r="I230" s="8">
        <v>967</v>
      </c>
      <c r="J230" s="14">
        <v>849</v>
      </c>
      <c r="K230" s="8">
        <v>706</v>
      </c>
      <c r="L230" s="8">
        <v>244</v>
      </c>
      <c r="M230" s="97">
        <v>355</v>
      </c>
      <c r="N230" s="8">
        <v>79</v>
      </c>
      <c r="O230" s="8">
        <v>480</v>
      </c>
      <c r="P230" s="8">
        <v>1006</v>
      </c>
      <c r="Q230" s="8">
        <v>637</v>
      </c>
      <c r="R230" s="8">
        <v>397</v>
      </c>
      <c r="S230" s="8">
        <v>30</v>
      </c>
      <c r="T230" s="8">
        <v>560</v>
      </c>
      <c r="U230" s="8">
        <v>959</v>
      </c>
      <c r="V230" s="8">
        <v>659</v>
      </c>
      <c r="W230" s="8">
        <v>772</v>
      </c>
      <c r="X230" s="8">
        <v>306</v>
      </c>
      <c r="Y230" s="8">
        <v>161</v>
      </c>
      <c r="Z230" s="8">
        <v>55</v>
      </c>
      <c r="AA230" s="8">
        <v>424</v>
      </c>
      <c r="AB230" s="8">
        <v>918</v>
      </c>
      <c r="AC230" s="8">
        <v>517</v>
      </c>
      <c r="AD230" s="8">
        <v>809</v>
      </c>
      <c r="AE230" s="8">
        <v>698</v>
      </c>
      <c r="AF230" s="8">
        <v>140</v>
      </c>
      <c r="AG230" s="9">
        <v>283</v>
      </c>
      <c r="AH230" s="5">
        <f t="shared" si="52"/>
        <v>16400</v>
      </c>
      <c r="AI230" s="5">
        <f t="shared" si="53"/>
        <v>11201200</v>
      </c>
      <c r="AL230" s="163" t="s">
        <v>946</v>
      </c>
      <c r="AM230" s="165" t="s">
        <v>601</v>
      </c>
      <c r="AN230" s="164" t="s">
        <v>1008</v>
      </c>
      <c r="AO230" s="164" t="s">
        <v>538</v>
      </c>
      <c r="AP230" s="164" t="s">
        <v>821</v>
      </c>
      <c r="AQ230" s="164" t="s">
        <v>726</v>
      </c>
      <c r="AR230" s="164" t="s">
        <v>883</v>
      </c>
      <c r="AS230" s="165" t="s">
        <v>664</v>
      </c>
      <c r="AT230" s="165" t="s">
        <v>430</v>
      </c>
      <c r="AU230" s="164" t="s">
        <v>86</v>
      </c>
      <c r="AV230" s="164" t="s">
        <v>492</v>
      </c>
      <c r="AW230" s="164" t="s">
        <v>22</v>
      </c>
      <c r="AX230" s="164" t="s">
        <v>303</v>
      </c>
      <c r="AY230" s="164" t="s">
        <v>209</v>
      </c>
      <c r="AZ230" s="165" t="s">
        <v>366</v>
      </c>
      <c r="BA230" s="164" t="s">
        <v>147</v>
      </c>
      <c r="BB230" s="164" t="s">
        <v>577</v>
      </c>
      <c r="BC230" s="164" t="s">
        <v>923</v>
      </c>
      <c r="BD230" s="164" t="s">
        <v>515</v>
      </c>
      <c r="BE230" s="165" t="s">
        <v>984</v>
      </c>
      <c r="BF230" s="164" t="s">
        <v>704</v>
      </c>
      <c r="BG230" s="164" t="s">
        <v>797</v>
      </c>
      <c r="BH230" s="164" t="s">
        <v>640</v>
      </c>
      <c r="BI230" s="164" t="s">
        <v>861</v>
      </c>
      <c r="BJ230" s="164" t="s">
        <v>94</v>
      </c>
      <c r="BK230" s="164" t="s">
        <v>438</v>
      </c>
      <c r="BL230" s="165" t="s">
        <v>1127</v>
      </c>
      <c r="BM230" s="164" t="s">
        <v>500</v>
      </c>
      <c r="BN230" s="164" t="s">
        <v>216</v>
      </c>
      <c r="BO230" s="164" t="s">
        <v>311</v>
      </c>
      <c r="BP230" s="164" t="s">
        <v>155</v>
      </c>
      <c r="BQ230" s="166" t="s">
        <v>374</v>
      </c>
      <c r="BS230" s="42"/>
      <c r="BT230" s="50" t="s">
        <v>168</v>
      </c>
      <c r="BU230" s="51" t="s">
        <v>1014</v>
      </c>
      <c r="BV230" s="52">
        <f>K3+(221*K5)</f>
        <v>222</v>
      </c>
      <c r="BW230" s="42"/>
    </row>
    <row r="231" spans="1:75" x14ac:dyDescent="0.2">
      <c r="A231" s="1">
        <v>13</v>
      </c>
      <c r="B231" s="7">
        <v>822</v>
      </c>
      <c r="C231" s="8">
        <v>677</v>
      </c>
      <c r="D231" s="8">
        <v>151</v>
      </c>
      <c r="E231" s="8">
        <v>264</v>
      </c>
      <c r="F231" s="8">
        <v>44</v>
      </c>
      <c r="G231" s="8">
        <v>443</v>
      </c>
      <c r="H231" s="8">
        <v>905</v>
      </c>
      <c r="I231" s="8">
        <v>538</v>
      </c>
      <c r="J231" s="8">
        <v>656</v>
      </c>
      <c r="K231" s="8">
        <v>799</v>
      </c>
      <c r="L231" s="8">
        <v>301</v>
      </c>
      <c r="M231" s="8">
        <v>190</v>
      </c>
      <c r="N231" s="97">
        <v>402</v>
      </c>
      <c r="O231" s="8">
        <v>1</v>
      </c>
      <c r="P231" s="8">
        <v>563</v>
      </c>
      <c r="Q231" s="14">
        <v>932</v>
      </c>
      <c r="R231" s="8">
        <v>84</v>
      </c>
      <c r="S231" s="8">
        <v>451</v>
      </c>
      <c r="T231" s="8">
        <v>1009</v>
      </c>
      <c r="U231" s="8">
        <v>610</v>
      </c>
      <c r="V231" s="8">
        <v>846</v>
      </c>
      <c r="W231" s="8">
        <v>733</v>
      </c>
      <c r="X231" s="8">
        <v>239</v>
      </c>
      <c r="Y231" s="8">
        <v>384</v>
      </c>
      <c r="Z231" s="8">
        <v>490</v>
      </c>
      <c r="AA231" s="8">
        <v>121</v>
      </c>
      <c r="AB231" s="8">
        <v>587</v>
      </c>
      <c r="AC231" s="8">
        <v>988</v>
      </c>
      <c r="AD231" s="8">
        <v>760</v>
      </c>
      <c r="AE231" s="8">
        <v>871</v>
      </c>
      <c r="AF231" s="8">
        <v>341</v>
      </c>
      <c r="AG231" s="9">
        <v>198</v>
      </c>
      <c r="AH231" s="5">
        <f t="shared" si="52"/>
        <v>16400</v>
      </c>
      <c r="AI231" s="5">
        <f t="shared" si="53"/>
        <v>11201200</v>
      </c>
      <c r="AL231" s="163" t="s">
        <v>937</v>
      </c>
      <c r="AM231" s="164" t="s">
        <v>592</v>
      </c>
      <c r="AN231" s="164" t="s">
        <v>999</v>
      </c>
      <c r="AO231" s="164" t="s">
        <v>530</v>
      </c>
      <c r="AP231" s="164" t="s">
        <v>812</v>
      </c>
      <c r="AQ231" s="164" t="s">
        <v>718</v>
      </c>
      <c r="AR231" s="165" t="s">
        <v>1138</v>
      </c>
      <c r="AS231" s="164" t="s">
        <v>655</v>
      </c>
      <c r="AT231" s="164" t="s">
        <v>423</v>
      </c>
      <c r="AU231" s="164" t="s">
        <v>79</v>
      </c>
      <c r="AV231" s="164" t="s">
        <v>485</v>
      </c>
      <c r="AW231" s="164" t="s">
        <v>15</v>
      </c>
      <c r="AX231" s="164" t="s">
        <v>296</v>
      </c>
      <c r="AY231" s="164" t="s">
        <v>202</v>
      </c>
      <c r="AZ231" s="164" t="s">
        <v>360</v>
      </c>
      <c r="BA231" s="165" t="s">
        <v>141</v>
      </c>
      <c r="BB231" s="164" t="s">
        <v>584</v>
      </c>
      <c r="BC231" s="164" t="s">
        <v>930</v>
      </c>
      <c r="BD231" s="165" t="s">
        <v>522</v>
      </c>
      <c r="BE231" s="164" t="s">
        <v>991</v>
      </c>
      <c r="BF231" s="165" t="s">
        <v>710</v>
      </c>
      <c r="BG231" s="164" t="s">
        <v>804</v>
      </c>
      <c r="BH231" s="164" t="s">
        <v>647</v>
      </c>
      <c r="BI231" s="164" t="s">
        <v>868</v>
      </c>
      <c r="BJ231" s="164" t="s">
        <v>103</v>
      </c>
      <c r="BK231" s="164" t="s">
        <v>447</v>
      </c>
      <c r="BL231" s="164" t="s">
        <v>39</v>
      </c>
      <c r="BM231" s="165" t="s">
        <v>509</v>
      </c>
      <c r="BN231" s="164" t="s">
        <v>225</v>
      </c>
      <c r="BO231" s="165" t="s">
        <v>320</v>
      </c>
      <c r="BP231" s="164" t="s">
        <v>163</v>
      </c>
      <c r="BQ231" s="166" t="s">
        <v>383</v>
      </c>
      <c r="BS231" s="42"/>
      <c r="BT231" s="50" t="s">
        <v>285</v>
      </c>
      <c r="BU231" s="51" t="s">
        <v>1014</v>
      </c>
      <c r="BV231" s="52">
        <f>K3+(222*K5)</f>
        <v>223</v>
      </c>
      <c r="BW231" s="42"/>
    </row>
    <row r="232" spans="1:75" x14ac:dyDescent="0.2">
      <c r="A232" s="1">
        <v>14</v>
      </c>
      <c r="B232" s="7">
        <v>657</v>
      </c>
      <c r="C232" s="8">
        <v>770</v>
      </c>
      <c r="D232" s="8">
        <v>308</v>
      </c>
      <c r="E232" s="8">
        <v>163</v>
      </c>
      <c r="F232" s="8">
        <v>399</v>
      </c>
      <c r="G232" s="8">
        <v>32</v>
      </c>
      <c r="H232" s="8">
        <v>558</v>
      </c>
      <c r="I232" s="8">
        <v>957</v>
      </c>
      <c r="J232" s="8">
        <v>811</v>
      </c>
      <c r="K232" s="8">
        <v>700</v>
      </c>
      <c r="L232" s="8">
        <v>138</v>
      </c>
      <c r="M232" s="8">
        <v>281</v>
      </c>
      <c r="N232" s="8">
        <v>53</v>
      </c>
      <c r="O232" s="97">
        <v>422</v>
      </c>
      <c r="P232" s="14">
        <v>920</v>
      </c>
      <c r="Q232" s="8">
        <v>519</v>
      </c>
      <c r="R232" s="8">
        <v>503</v>
      </c>
      <c r="S232" s="8">
        <v>104</v>
      </c>
      <c r="T232" s="8">
        <v>598</v>
      </c>
      <c r="U232" s="8">
        <v>965</v>
      </c>
      <c r="V232" s="8">
        <v>745</v>
      </c>
      <c r="W232" s="8">
        <v>890</v>
      </c>
      <c r="X232" s="8">
        <v>332</v>
      </c>
      <c r="Y232" s="8">
        <v>219</v>
      </c>
      <c r="Z232" s="8">
        <v>77</v>
      </c>
      <c r="AA232" s="8">
        <v>478</v>
      </c>
      <c r="AB232" s="8">
        <v>1008</v>
      </c>
      <c r="AC232" s="8">
        <v>639</v>
      </c>
      <c r="AD232" s="8">
        <v>851</v>
      </c>
      <c r="AE232" s="8">
        <v>708</v>
      </c>
      <c r="AF232" s="8">
        <v>242</v>
      </c>
      <c r="AG232" s="9">
        <v>353</v>
      </c>
      <c r="AH232" s="5">
        <f t="shared" si="52"/>
        <v>16400</v>
      </c>
      <c r="AI232" s="5">
        <f t="shared" si="53"/>
        <v>11201200</v>
      </c>
      <c r="AL232" s="163" t="s">
        <v>948</v>
      </c>
      <c r="AM232" s="164" t="s">
        <v>603</v>
      </c>
      <c r="AN232" s="164" t="s">
        <v>1010</v>
      </c>
      <c r="AO232" s="164" t="s">
        <v>539</v>
      </c>
      <c r="AP232" s="164" t="s">
        <v>823</v>
      </c>
      <c r="AQ232" s="164" t="s">
        <v>728</v>
      </c>
      <c r="AR232" s="164" t="s">
        <v>885</v>
      </c>
      <c r="AS232" s="165" t="s">
        <v>666</v>
      </c>
      <c r="AT232" s="164" t="s">
        <v>428</v>
      </c>
      <c r="AU232" s="164" t="s">
        <v>84</v>
      </c>
      <c r="AV232" s="164" t="s">
        <v>490</v>
      </c>
      <c r="AW232" s="164" t="s">
        <v>20</v>
      </c>
      <c r="AX232" s="164" t="s">
        <v>301</v>
      </c>
      <c r="AY232" s="164" t="s">
        <v>207</v>
      </c>
      <c r="AZ232" s="165" t="s">
        <v>1128</v>
      </c>
      <c r="BA232" s="164" t="s">
        <v>145</v>
      </c>
      <c r="BB232" s="164" t="s">
        <v>579</v>
      </c>
      <c r="BC232" s="164" t="s">
        <v>925</v>
      </c>
      <c r="BD232" s="164" t="s">
        <v>517</v>
      </c>
      <c r="BE232" s="165" t="s">
        <v>986</v>
      </c>
      <c r="BF232" s="164" t="s">
        <v>706</v>
      </c>
      <c r="BG232" s="165" t="s">
        <v>799</v>
      </c>
      <c r="BH232" s="164" t="s">
        <v>642</v>
      </c>
      <c r="BI232" s="164" t="s">
        <v>863</v>
      </c>
      <c r="BJ232" s="164" t="s">
        <v>92</v>
      </c>
      <c r="BK232" s="164" t="s">
        <v>19</v>
      </c>
      <c r="BL232" s="165" t="s">
        <v>28</v>
      </c>
      <c r="BM232" s="164" t="s">
        <v>498</v>
      </c>
      <c r="BN232" s="165" t="s">
        <v>214</v>
      </c>
      <c r="BO232" s="164" t="s">
        <v>309</v>
      </c>
      <c r="BP232" s="164" t="s">
        <v>153</v>
      </c>
      <c r="BQ232" s="166" t="s">
        <v>372</v>
      </c>
      <c r="BS232" s="42"/>
      <c r="BT232" s="50" t="s">
        <v>476</v>
      </c>
      <c r="BU232" s="51" t="s">
        <v>1014</v>
      </c>
      <c r="BV232" s="52">
        <f>K3+(223*K5)</f>
        <v>224</v>
      </c>
      <c r="BW232" s="42"/>
    </row>
    <row r="233" spans="1:75" x14ac:dyDescent="0.2">
      <c r="A233" s="1">
        <v>15</v>
      </c>
      <c r="B233" s="7">
        <v>205</v>
      </c>
      <c r="C233" s="8">
        <v>350</v>
      </c>
      <c r="D233" s="8">
        <v>880</v>
      </c>
      <c r="E233" s="8">
        <v>767</v>
      </c>
      <c r="F233" s="8">
        <v>979</v>
      </c>
      <c r="G233" s="8">
        <v>580</v>
      </c>
      <c r="H233" s="8">
        <v>114</v>
      </c>
      <c r="I233" s="8">
        <v>481</v>
      </c>
      <c r="J233" s="8">
        <v>375</v>
      </c>
      <c r="K233" s="8">
        <v>232</v>
      </c>
      <c r="L233" s="8">
        <v>726</v>
      </c>
      <c r="M233" s="8">
        <v>837</v>
      </c>
      <c r="N233" s="8">
        <v>617</v>
      </c>
      <c r="O233" s="14">
        <v>1018</v>
      </c>
      <c r="P233" s="97">
        <v>460</v>
      </c>
      <c r="Q233" s="8">
        <v>91</v>
      </c>
      <c r="R233" s="8">
        <v>939</v>
      </c>
      <c r="S233" s="8">
        <v>572</v>
      </c>
      <c r="T233" s="8">
        <v>10</v>
      </c>
      <c r="U233" s="8">
        <v>409</v>
      </c>
      <c r="V233" s="8">
        <v>181</v>
      </c>
      <c r="W233" s="8">
        <v>294</v>
      </c>
      <c r="X233" s="8">
        <v>792</v>
      </c>
      <c r="Y233" s="8">
        <v>647</v>
      </c>
      <c r="Z233" s="8">
        <v>529</v>
      </c>
      <c r="AA233" s="8">
        <v>898</v>
      </c>
      <c r="AB233" s="8">
        <v>436</v>
      </c>
      <c r="AC233" s="8">
        <v>35</v>
      </c>
      <c r="AD233" s="8">
        <v>271</v>
      </c>
      <c r="AE233" s="8">
        <v>160</v>
      </c>
      <c r="AF233" s="8">
        <v>686</v>
      </c>
      <c r="AG233" s="9">
        <v>829</v>
      </c>
      <c r="AH233" s="5">
        <f t="shared" si="52"/>
        <v>16400</v>
      </c>
      <c r="AI233" s="5">
        <f t="shared" si="53"/>
        <v>11201200</v>
      </c>
      <c r="AJ233" s="2">
        <f t="shared" si="51"/>
        <v>8606720000</v>
      </c>
      <c r="AL233" s="163" t="s">
        <v>935</v>
      </c>
      <c r="AM233" s="164" t="s">
        <v>590</v>
      </c>
      <c r="AN233" s="165" t="s">
        <v>997</v>
      </c>
      <c r="AO233" s="164" t="s">
        <v>528</v>
      </c>
      <c r="AP233" s="165" t="s">
        <v>810</v>
      </c>
      <c r="AQ233" s="164" t="s">
        <v>716</v>
      </c>
      <c r="AR233" s="164" t="s">
        <v>873</v>
      </c>
      <c r="AS233" s="164" t="s">
        <v>653</v>
      </c>
      <c r="AT233" s="164" t="s">
        <v>425</v>
      </c>
      <c r="AU233" s="164" t="s">
        <v>81</v>
      </c>
      <c r="AV233" s="164" t="s">
        <v>487</v>
      </c>
      <c r="AW233" s="165" t="s">
        <v>17</v>
      </c>
      <c r="AX233" s="164" t="s">
        <v>298</v>
      </c>
      <c r="AY233" s="165" t="s">
        <v>204</v>
      </c>
      <c r="AZ233" s="164" t="s">
        <v>362</v>
      </c>
      <c r="BA233" s="164" t="s">
        <v>142</v>
      </c>
      <c r="BB233" s="165" t="s">
        <v>582</v>
      </c>
      <c r="BC233" s="164" t="s">
        <v>928</v>
      </c>
      <c r="BD233" s="164" t="s">
        <v>520</v>
      </c>
      <c r="BE233" s="164" t="s">
        <v>989</v>
      </c>
      <c r="BF233" s="164" t="s">
        <v>709</v>
      </c>
      <c r="BG233" s="164" t="s">
        <v>802</v>
      </c>
      <c r="BH233" s="164" t="s">
        <v>645</v>
      </c>
      <c r="BI233" s="164" t="s">
        <v>866</v>
      </c>
      <c r="BJ233" s="164" t="s">
        <v>105</v>
      </c>
      <c r="BK233" s="165" t="s">
        <v>1112</v>
      </c>
      <c r="BL233" s="164" t="s">
        <v>41</v>
      </c>
      <c r="BM233" s="164" t="s">
        <v>511</v>
      </c>
      <c r="BN233" s="164" t="s">
        <v>227</v>
      </c>
      <c r="BO233" s="164" t="s">
        <v>322</v>
      </c>
      <c r="BP233" s="164" t="s">
        <v>165</v>
      </c>
      <c r="BQ233" s="166" t="s">
        <v>385</v>
      </c>
      <c r="BS233" s="42"/>
      <c r="BT233" s="50" t="s">
        <v>888</v>
      </c>
      <c r="BU233" s="51" t="s">
        <v>1014</v>
      </c>
      <c r="BV233" s="52">
        <f>K3+(224*K5)</f>
        <v>225</v>
      </c>
      <c r="BW233" s="42"/>
    </row>
    <row r="234" spans="1:75" x14ac:dyDescent="0.2">
      <c r="A234" s="1">
        <v>16</v>
      </c>
      <c r="B234" s="7">
        <v>362</v>
      </c>
      <c r="C234" s="8">
        <v>249</v>
      </c>
      <c r="D234" s="8">
        <v>715</v>
      </c>
      <c r="E234" s="8">
        <v>860</v>
      </c>
      <c r="F234" s="8">
        <v>632</v>
      </c>
      <c r="G234" s="8">
        <v>999</v>
      </c>
      <c r="H234" s="8">
        <v>469</v>
      </c>
      <c r="I234" s="8">
        <v>70</v>
      </c>
      <c r="J234" s="8">
        <v>212</v>
      </c>
      <c r="K234" s="8">
        <v>323</v>
      </c>
      <c r="L234" s="8">
        <v>881</v>
      </c>
      <c r="M234" s="8">
        <v>738</v>
      </c>
      <c r="N234" s="14">
        <v>974</v>
      </c>
      <c r="O234" s="8">
        <v>605</v>
      </c>
      <c r="P234" s="8">
        <v>111</v>
      </c>
      <c r="Q234" s="97">
        <v>512</v>
      </c>
      <c r="R234" s="8">
        <v>528</v>
      </c>
      <c r="S234" s="8">
        <v>927</v>
      </c>
      <c r="T234" s="8">
        <v>429</v>
      </c>
      <c r="U234" s="8">
        <v>62</v>
      </c>
      <c r="V234" s="8">
        <v>274</v>
      </c>
      <c r="W234" s="8">
        <v>129</v>
      </c>
      <c r="X234" s="8">
        <v>691</v>
      </c>
      <c r="Y234" s="8">
        <v>804</v>
      </c>
      <c r="Z234" s="8">
        <v>950</v>
      </c>
      <c r="AA234" s="8">
        <v>549</v>
      </c>
      <c r="AB234" s="8">
        <v>23</v>
      </c>
      <c r="AC234" s="8">
        <v>392</v>
      </c>
      <c r="AD234" s="8">
        <v>172</v>
      </c>
      <c r="AE234" s="8">
        <v>315</v>
      </c>
      <c r="AF234" s="8">
        <v>777</v>
      </c>
      <c r="AG234" s="9">
        <v>666</v>
      </c>
      <c r="AH234" s="5">
        <f t="shared" si="52"/>
        <v>16400</v>
      </c>
      <c r="AI234" s="5">
        <f t="shared" si="53"/>
        <v>11201200</v>
      </c>
      <c r="AJ234" s="2">
        <f t="shared" si="51"/>
        <v>8606720000</v>
      </c>
      <c r="AL234" s="163" t="s">
        <v>950</v>
      </c>
      <c r="AM234" s="164" t="s">
        <v>605</v>
      </c>
      <c r="AN234" s="164" t="s">
        <v>1012</v>
      </c>
      <c r="AO234" s="165" t="s">
        <v>541</v>
      </c>
      <c r="AP234" s="164" t="s">
        <v>825</v>
      </c>
      <c r="AQ234" s="165" t="s">
        <v>730</v>
      </c>
      <c r="AR234" s="164" t="s">
        <v>887</v>
      </c>
      <c r="AS234" s="164" t="s">
        <v>668</v>
      </c>
      <c r="AT234" s="164" t="s">
        <v>426</v>
      </c>
      <c r="AU234" s="164" t="s">
        <v>82</v>
      </c>
      <c r="AV234" s="165" t="s">
        <v>488</v>
      </c>
      <c r="AW234" s="164" t="s">
        <v>18</v>
      </c>
      <c r="AX234" s="165" t="s">
        <v>299</v>
      </c>
      <c r="AY234" s="164" t="s">
        <v>205</v>
      </c>
      <c r="AZ234" s="164" t="s">
        <v>363</v>
      </c>
      <c r="BA234" s="164" t="s">
        <v>143</v>
      </c>
      <c r="BB234" s="164" t="s">
        <v>581</v>
      </c>
      <c r="BC234" s="165" t="s">
        <v>1134</v>
      </c>
      <c r="BD234" s="164" t="s">
        <v>519</v>
      </c>
      <c r="BE234" s="164" t="s">
        <v>988</v>
      </c>
      <c r="BF234" s="164" t="s">
        <v>708</v>
      </c>
      <c r="BG234" s="164" t="s">
        <v>801</v>
      </c>
      <c r="BH234" s="164" t="s">
        <v>644</v>
      </c>
      <c r="BI234" s="164" t="s">
        <v>865</v>
      </c>
      <c r="BJ234" s="165" t="s">
        <v>90</v>
      </c>
      <c r="BK234" s="164" t="s">
        <v>434</v>
      </c>
      <c r="BL234" s="164" t="s">
        <v>26</v>
      </c>
      <c r="BM234" s="164" t="s">
        <v>496</v>
      </c>
      <c r="BN234" s="164" t="s">
        <v>213</v>
      </c>
      <c r="BO234" s="164" t="s">
        <v>307</v>
      </c>
      <c r="BP234" s="164" t="s">
        <v>151</v>
      </c>
      <c r="BQ234" s="166" t="s">
        <v>370</v>
      </c>
      <c r="BS234" s="42"/>
      <c r="BT234" s="50" t="s">
        <v>831</v>
      </c>
      <c r="BU234" s="51" t="s">
        <v>1014</v>
      </c>
      <c r="BV234" s="52">
        <f>K3+(225*K5)</f>
        <v>226</v>
      </c>
      <c r="BW234" s="42"/>
    </row>
    <row r="235" spans="1:75" x14ac:dyDescent="0.2">
      <c r="A235" s="1">
        <v>17</v>
      </c>
      <c r="B235" s="7">
        <v>359</v>
      </c>
      <c r="C235" s="8">
        <v>248</v>
      </c>
      <c r="D235" s="8">
        <v>710</v>
      </c>
      <c r="E235" s="8">
        <v>853</v>
      </c>
      <c r="F235" s="8">
        <v>633</v>
      </c>
      <c r="G235" s="8">
        <v>1002</v>
      </c>
      <c r="H235" s="8">
        <v>476</v>
      </c>
      <c r="I235" s="8">
        <v>75</v>
      </c>
      <c r="J235" s="8">
        <v>221</v>
      </c>
      <c r="K235" s="8">
        <v>334</v>
      </c>
      <c r="L235" s="8">
        <v>896</v>
      </c>
      <c r="M235" s="8">
        <v>751</v>
      </c>
      <c r="N235" s="8">
        <v>963</v>
      </c>
      <c r="O235" s="8">
        <v>596</v>
      </c>
      <c r="P235" s="8">
        <v>98</v>
      </c>
      <c r="Q235" s="8">
        <v>497</v>
      </c>
      <c r="R235" s="97">
        <v>513</v>
      </c>
      <c r="S235" s="8">
        <v>914</v>
      </c>
      <c r="T235" s="8">
        <v>420</v>
      </c>
      <c r="U235" s="14">
        <v>51</v>
      </c>
      <c r="V235" s="8">
        <v>287</v>
      </c>
      <c r="W235" s="8">
        <v>144</v>
      </c>
      <c r="X235" s="8">
        <v>702</v>
      </c>
      <c r="Y235" s="8">
        <v>813</v>
      </c>
      <c r="Z235" s="8">
        <v>955</v>
      </c>
      <c r="AA235" s="8">
        <v>556</v>
      </c>
      <c r="AB235" s="8">
        <v>26</v>
      </c>
      <c r="AC235" s="8">
        <v>393</v>
      </c>
      <c r="AD235" s="8">
        <v>165</v>
      </c>
      <c r="AE235" s="8">
        <v>310</v>
      </c>
      <c r="AF235" s="8">
        <v>776</v>
      </c>
      <c r="AG235" s="9">
        <v>663</v>
      </c>
      <c r="AH235" s="5">
        <f t="shared" si="52"/>
        <v>16400</v>
      </c>
      <c r="AI235" s="5">
        <f t="shared" si="53"/>
        <v>11201200</v>
      </c>
      <c r="AJ235" s="2">
        <f t="shared" si="51"/>
        <v>8606720000</v>
      </c>
      <c r="AL235" s="163" t="s">
        <v>621</v>
      </c>
      <c r="AM235" s="164" t="s">
        <v>904</v>
      </c>
      <c r="AN235" s="164" t="s">
        <v>558</v>
      </c>
      <c r="AO235" s="165" t="s">
        <v>965</v>
      </c>
      <c r="AP235" s="164" t="s">
        <v>747</v>
      </c>
      <c r="AQ235" s="165" t="s">
        <v>778</v>
      </c>
      <c r="AR235" s="164" t="s">
        <v>685</v>
      </c>
      <c r="AS235" s="164" t="s">
        <v>842</v>
      </c>
      <c r="AT235" s="164" t="s">
        <v>112</v>
      </c>
      <c r="AU235" s="164" t="s">
        <v>393</v>
      </c>
      <c r="AV235" s="165" t="s">
        <v>49</v>
      </c>
      <c r="AW235" s="164" t="s">
        <v>457</v>
      </c>
      <c r="AX235" s="165" t="s">
        <v>235</v>
      </c>
      <c r="AY235" s="164" t="s">
        <v>267</v>
      </c>
      <c r="AZ235" s="164" t="s">
        <v>4</v>
      </c>
      <c r="BA235" s="164" t="s">
        <v>330</v>
      </c>
      <c r="BB235" s="164" t="s">
        <v>896</v>
      </c>
      <c r="BC235" s="165" t="s">
        <v>1125</v>
      </c>
      <c r="BD235" s="164" t="s">
        <v>957</v>
      </c>
      <c r="BE235" s="164" t="s">
        <v>550</v>
      </c>
      <c r="BF235" s="164" t="s">
        <v>770</v>
      </c>
      <c r="BG235" s="164" t="s">
        <v>739</v>
      </c>
      <c r="BH235" s="164" t="s">
        <v>834</v>
      </c>
      <c r="BI235" s="164" t="s">
        <v>677</v>
      </c>
      <c r="BJ235" s="165" t="s">
        <v>417</v>
      </c>
      <c r="BK235" s="164" t="s">
        <v>135</v>
      </c>
      <c r="BL235" s="164" t="s">
        <v>479</v>
      </c>
      <c r="BM235" s="164" t="s">
        <v>73</v>
      </c>
      <c r="BN235" s="164" t="s">
        <v>290</v>
      </c>
      <c r="BO235" s="164" t="s">
        <v>259</v>
      </c>
      <c r="BP235" s="164" t="s">
        <v>354</v>
      </c>
      <c r="BQ235" s="166" t="s">
        <v>196</v>
      </c>
      <c r="BS235" s="42"/>
      <c r="BT235" s="50" t="s">
        <v>761</v>
      </c>
      <c r="BU235" s="51" t="s">
        <v>1014</v>
      </c>
      <c r="BV235" s="52">
        <f>K3+(226*K5)</f>
        <v>227</v>
      </c>
      <c r="BW235" s="42"/>
    </row>
    <row r="236" spans="1:75" x14ac:dyDescent="0.2">
      <c r="A236" s="1">
        <v>18</v>
      </c>
      <c r="B236" s="7">
        <v>196</v>
      </c>
      <c r="C236" s="8">
        <v>339</v>
      </c>
      <c r="D236" s="8">
        <v>865</v>
      </c>
      <c r="E236" s="8">
        <v>754</v>
      </c>
      <c r="F236" s="8">
        <v>990</v>
      </c>
      <c r="G236" s="8">
        <v>589</v>
      </c>
      <c r="H236" s="8">
        <v>127</v>
      </c>
      <c r="I236" s="8">
        <v>496</v>
      </c>
      <c r="J236" s="8">
        <v>378</v>
      </c>
      <c r="K236" s="8">
        <v>233</v>
      </c>
      <c r="L236" s="8">
        <v>731</v>
      </c>
      <c r="M236" s="8">
        <v>844</v>
      </c>
      <c r="N236" s="8">
        <v>616</v>
      </c>
      <c r="O236" s="8">
        <v>1015</v>
      </c>
      <c r="P236" s="8">
        <v>453</v>
      </c>
      <c r="Q236" s="8">
        <v>86</v>
      </c>
      <c r="R236" s="8">
        <v>934</v>
      </c>
      <c r="S236" s="97">
        <v>565</v>
      </c>
      <c r="T236" s="14">
        <v>7</v>
      </c>
      <c r="U236" s="8">
        <v>408</v>
      </c>
      <c r="V236" s="8">
        <v>188</v>
      </c>
      <c r="W236" s="8">
        <v>299</v>
      </c>
      <c r="X236" s="8">
        <v>793</v>
      </c>
      <c r="Y236" s="8">
        <v>650</v>
      </c>
      <c r="Z236" s="8">
        <v>544</v>
      </c>
      <c r="AA236" s="8">
        <v>911</v>
      </c>
      <c r="AB236" s="8">
        <v>445</v>
      </c>
      <c r="AC236" s="8">
        <v>46</v>
      </c>
      <c r="AD236" s="8">
        <v>258</v>
      </c>
      <c r="AE236" s="8">
        <v>145</v>
      </c>
      <c r="AF236" s="8">
        <v>675</v>
      </c>
      <c r="AG236" s="9">
        <v>820</v>
      </c>
      <c r="AH236" s="5">
        <f t="shared" si="52"/>
        <v>16400</v>
      </c>
      <c r="AI236" s="5">
        <f t="shared" si="53"/>
        <v>11201200</v>
      </c>
      <c r="AJ236" s="2">
        <f t="shared" si="51"/>
        <v>8606720000</v>
      </c>
      <c r="AL236" s="163" t="s">
        <v>636</v>
      </c>
      <c r="AM236" s="164" t="s">
        <v>919</v>
      </c>
      <c r="AN236" s="165" t="s">
        <v>573</v>
      </c>
      <c r="AO236" s="164" t="s">
        <v>980</v>
      </c>
      <c r="AP236" s="165" t="s">
        <v>762</v>
      </c>
      <c r="AQ236" s="164" t="s">
        <v>793</v>
      </c>
      <c r="AR236" s="164" t="s">
        <v>700</v>
      </c>
      <c r="AS236" s="164" t="s">
        <v>857</v>
      </c>
      <c r="AT236" s="164" t="s">
        <v>113</v>
      </c>
      <c r="AU236" s="164" t="s">
        <v>394</v>
      </c>
      <c r="AV236" s="164" t="s">
        <v>50</v>
      </c>
      <c r="AW236" s="165" t="s">
        <v>458</v>
      </c>
      <c r="AX236" s="164" t="s">
        <v>236</v>
      </c>
      <c r="AY236" s="165" t="s">
        <v>268</v>
      </c>
      <c r="AZ236" s="164" t="s">
        <v>173</v>
      </c>
      <c r="BA236" s="164" t="s">
        <v>331</v>
      </c>
      <c r="BB236" s="165" t="s">
        <v>895</v>
      </c>
      <c r="BC236" s="164" t="s">
        <v>613</v>
      </c>
      <c r="BD236" s="164" t="s">
        <v>956</v>
      </c>
      <c r="BE236" s="164" t="s">
        <v>549</v>
      </c>
      <c r="BF236" s="164" t="s">
        <v>769</v>
      </c>
      <c r="BG236" s="164" t="s">
        <v>738</v>
      </c>
      <c r="BH236" s="164" t="s">
        <v>833</v>
      </c>
      <c r="BI236" s="164" t="s">
        <v>676</v>
      </c>
      <c r="BJ236" s="164" t="s">
        <v>402</v>
      </c>
      <c r="BK236" s="165" t="s">
        <v>1139</v>
      </c>
      <c r="BL236" s="164" t="s">
        <v>466</v>
      </c>
      <c r="BM236" s="164" t="s">
        <v>58</v>
      </c>
      <c r="BN236" s="164" t="s">
        <v>276</v>
      </c>
      <c r="BO236" s="164" t="s">
        <v>244</v>
      </c>
      <c r="BP236" s="164" t="s">
        <v>339</v>
      </c>
      <c r="BQ236" s="166" t="s">
        <v>181</v>
      </c>
      <c r="BS236" s="42"/>
      <c r="BT236" s="50" t="s">
        <v>569</v>
      </c>
      <c r="BU236" s="51" t="s">
        <v>1014</v>
      </c>
      <c r="BV236" s="52">
        <f>K3+(227*K5)</f>
        <v>228</v>
      </c>
      <c r="BW236" s="42"/>
    </row>
    <row r="237" spans="1:75" x14ac:dyDescent="0.2">
      <c r="A237" s="1">
        <v>19</v>
      </c>
      <c r="B237" s="7">
        <v>672</v>
      </c>
      <c r="C237" s="8">
        <v>783</v>
      </c>
      <c r="D237" s="8">
        <v>317</v>
      </c>
      <c r="E237" s="8">
        <v>174</v>
      </c>
      <c r="F237" s="8">
        <v>386</v>
      </c>
      <c r="G237" s="8">
        <v>17</v>
      </c>
      <c r="H237" s="8">
        <v>547</v>
      </c>
      <c r="I237" s="8">
        <v>948</v>
      </c>
      <c r="J237" s="8">
        <v>806</v>
      </c>
      <c r="K237" s="8">
        <v>693</v>
      </c>
      <c r="L237" s="8">
        <v>135</v>
      </c>
      <c r="M237" s="8">
        <v>280</v>
      </c>
      <c r="N237" s="8">
        <v>60</v>
      </c>
      <c r="O237" s="8">
        <v>427</v>
      </c>
      <c r="P237" s="8">
        <v>921</v>
      </c>
      <c r="Q237" s="8">
        <v>522</v>
      </c>
      <c r="R237" s="8">
        <v>506</v>
      </c>
      <c r="S237" s="14">
        <v>105</v>
      </c>
      <c r="T237" s="97">
        <v>603</v>
      </c>
      <c r="U237" s="8">
        <v>972</v>
      </c>
      <c r="V237" s="8">
        <v>744</v>
      </c>
      <c r="W237" s="8">
        <v>887</v>
      </c>
      <c r="X237" s="8">
        <v>325</v>
      </c>
      <c r="Y237" s="8">
        <v>214</v>
      </c>
      <c r="Z237" s="8">
        <v>68</v>
      </c>
      <c r="AA237" s="8">
        <v>467</v>
      </c>
      <c r="AB237" s="8">
        <v>993</v>
      </c>
      <c r="AC237" s="8">
        <v>626</v>
      </c>
      <c r="AD237" s="8">
        <v>862</v>
      </c>
      <c r="AE237" s="8">
        <v>717</v>
      </c>
      <c r="AF237" s="8">
        <v>255</v>
      </c>
      <c r="AG237" s="9">
        <v>368</v>
      </c>
      <c r="AH237" s="5">
        <f t="shared" si="52"/>
        <v>16400</v>
      </c>
      <c r="AI237" s="5">
        <f t="shared" si="53"/>
        <v>11201200</v>
      </c>
      <c r="AL237" s="163" t="s">
        <v>623</v>
      </c>
      <c r="AM237" s="164" t="s">
        <v>906</v>
      </c>
      <c r="AN237" s="164" t="s">
        <v>560</v>
      </c>
      <c r="AO237" s="164" t="s">
        <v>967</v>
      </c>
      <c r="AP237" s="164" t="s">
        <v>749</v>
      </c>
      <c r="AQ237" s="164" t="s">
        <v>780</v>
      </c>
      <c r="AR237" s="164" t="s">
        <v>687</v>
      </c>
      <c r="AS237" s="165" t="s">
        <v>844</v>
      </c>
      <c r="AT237" s="164" t="s">
        <v>110</v>
      </c>
      <c r="AU237" s="164" t="s">
        <v>391</v>
      </c>
      <c r="AV237" s="164" t="s">
        <v>47</v>
      </c>
      <c r="AW237" s="164" t="s">
        <v>455</v>
      </c>
      <c r="AX237" s="164" t="s">
        <v>907</v>
      </c>
      <c r="AY237" s="164" t="s">
        <v>265</v>
      </c>
      <c r="AZ237" s="165" t="s">
        <v>1140</v>
      </c>
      <c r="BA237" s="164" t="s">
        <v>328</v>
      </c>
      <c r="BB237" s="164" t="s">
        <v>898</v>
      </c>
      <c r="BC237" s="164" t="s">
        <v>615</v>
      </c>
      <c r="BD237" s="164" t="s">
        <v>959</v>
      </c>
      <c r="BE237" s="165" t="s">
        <v>552</v>
      </c>
      <c r="BF237" s="164" t="s">
        <v>772</v>
      </c>
      <c r="BG237" s="165" t="s">
        <v>741</v>
      </c>
      <c r="BH237" s="164" t="s">
        <v>836</v>
      </c>
      <c r="BI237" s="164" t="s">
        <v>679</v>
      </c>
      <c r="BJ237" s="164" t="s">
        <v>415</v>
      </c>
      <c r="BK237" s="164" t="s">
        <v>133</v>
      </c>
      <c r="BL237" s="165" t="s">
        <v>477</v>
      </c>
      <c r="BM237" s="164" t="s">
        <v>71</v>
      </c>
      <c r="BN237" s="165" t="s">
        <v>288</v>
      </c>
      <c r="BO237" s="164" t="s">
        <v>257</v>
      </c>
      <c r="BP237" s="164" t="s">
        <v>352</v>
      </c>
      <c r="BQ237" s="166" t="s">
        <v>194</v>
      </c>
      <c r="BS237" s="42"/>
      <c r="BT237" s="50" t="s">
        <v>508</v>
      </c>
      <c r="BU237" s="51" t="s">
        <v>1014</v>
      </c>
      <c r="BV237" s="52">
        <f>K3+(228*K5)</f>
        <v>229</v>
      </c>
      <c r="BW237" s="42"/>
    </row>
    <row r="238" spans="1:75" x14ac:dyDescent="0.2">
      <c r="A238" s="1">
        <v>20</v>
      </c>
      <c r="B238" s="7">
        <v>827</v>
      </c>
      <c r="C238" s="8">
        <v>684</v>
      </c>
      <c r="D238" s="8">
        <v>154</v>
      </c>
      <c r="E238" s="8">
        <v>265</v>
      </c>
      <c r="F238" s="8">
        <v>37</v>
      </c>
      <c r="G238" s="8">
        <v>438</v>
      </c>
      <c r="H238" s="8">
        <v>904</v>
      </c>
      <c r="I238" s="8">
        <v>535</v>
      </c>
      <c r="J238" s="8">
        <v>641</v>
      </c>
      <c r="K238" s="8">
        <v>786</v>
      </c>
      <c r="L238" s="8">
        <v>292</v>
      </c>
      <c r="M238" s="8">
        <v>179</v>
      </c>
      <c r="N238" s="8">
        <v>415</v>
      </c>
      <c r="O238" s="8">
        <v>16</v>
      </c>
      <c r="P238" s="8">
        <v>574</v>
      </c>
      <c r="Q238" s="8">
        <v>941</v>
      </c>
      <c r="R238" s="14">
        <v>93</v>
      </c>
      <c r="S238" s="8">
        <v>462</v>
      </c>
      <c r="T238" s="8">
        <v>1024</v>
      </c>
      <c r="U238" s="97">
        <v>623</v>
      </c>
      <c r="V238" s="8">
        <v>835</v>
      </c>
      <c r="W238" s="8">
        <v>724</v>
      </c>
      <c r="X238" s="8">
        <v>226</v>
      </c>
      <c r="Y238" s="8">
        <v>369</v>
      </c>
      <c r="Z238" s="8">
        <v>487</v>
      </c>
      <c r="AA238" s="8">
        <v>120</v>
      </c>
      <c r="AB238" s="8">
        <v>582</v>
      </c>
      <c r="AC238" s="8">
        <v>981</v>
      </c>
      <c r="AD238" s="8">
        <v>761</v>
      </c>
      <c r="AE238" s="8">
        <v>874</v>
      </c>
      <c r="AF238" s="8">
        <v>348</v>
      </c>
      <c r="AG238" s="9">
        <v>203</v>
      </c>
      <c r="AH238" s="5">
        <f t="shared" si="52"/>
        <v>16400</v>
      </c>
      <c r="AI238" s="5">
        <f t="shared" si="53"/>
        <v>11201200</v>
      </c>
      <c r="AL238" s="163" t="s">
        <v>634</v>
      </c>
      <c r="AM238" s="164" t="s">
        <v>917</v>
      </c>
      <c r="AN238" s="164" t="s">
        <v>571</v>
      </c>
      <c r="AO238" s="164" t="s">
        <v>978</v>
      </c>
      <c r="AP238" s="164" t="s">
        <v>760</v>
      </c>
      <c r="AQ238" s="164" t="s">
        <v>791</v>
      </c>
      <c r="AR238" s="165" t="s">
        <v>1113</v>
      </c>
      <c r="AS238" s="164" t="s">
        <v>855</v>
      </c>
      <c r="AT238" s="164" t="s">
        <v>115</v>
      </c>
      <c r="AU238" s="164" t="s">
        <v>396</v>
      </c>
      <c r="AV238" s="164" t="s">
        <v>656</v>
      </c>
      <c r="AW238" s="164" t="s">
        <v>460</v>
      </c>
      <c r="AX238" s="164" t="s">
        <v>238</v>
      </c>
      <c r="AY238" s="164" t="s">
        <v>270</v>
      </c>
      <c r="AZ238" s="164" t="s">
        <v>175</v>
      </c>
      <c r="BA238" s="165" t="s">
        <v>333</v>
      </c>
      <c r="BB238" s="164" t="s">
        <v>893</v>
      </c>
      <c r="BC238" s="164" t="s">
        <v>611</v>
      </c>
      <c r="BD238" s="165" t="s">
        <v>921</v>
      </c>
      <c r="BE238" s="164" t="s">
        <v>547</v>
      </c>
      <c r="BF238" s="165" t="s">
        <v>1015</v>
      </c>
      <c r="BG238" s="164" t="s">
        <v>736</v>
      </c>
      <c r="BH238" s="164" t="s">
        <v>831</v>
      </c>
      <c r="BI238" s="164" t="s">
        <v>674</v>
      </c>
      <c r="BJ238" s="164" t="s">
        <v>404</v>
      </c>
      <c r="BK238" s="164" t="s">
        <v>122</v>
      </c>
      <c r="BL238" s="164" t="s">
        <v>468</v>
      </c>
      <c r="BM238" s="165" t="s">
        <v>60</v>
      </c>
      <c r="BN238" s="164" t="s">
        <v>278</v>
      </c>
      <c r="BO238" s="165" t="s">
        <v>246</v>
      </c>
      <c r="BP238" s="164" t="s">
        <v>341</v>
      </c>
      <c r="BQ238" s="166" t="s">
        <v>183</v>
      </c>
      <c r="BS238" s="42"/>
      <c r="BT238" s="50" t="s">
        <v>316</v>
      </c>
      <c r="BU238" s="51" t="s">
        <v>1014</v>
      </c>
      <c r="BV238" s="52">
        <f>K3+(229*K5)</f>
        <v>230</v>
      </c>
      <c r="BW238" s="42"/>
    </row>
    <row r="239" spans="1:75" x14ac:dyDescent="0.2">
      <c r="A239" s="1">
        <v>21</v>
      </c>
      <c r="B239" s="7">
        <v>742</v>
      </c>
      <c r="C239" s="8">
        <v>885</v>
      </c>
      <c r="D239" s="8">
        <v>327</v>
      </c>
      <c r="E239" s="8">
        <v>216</v>
      </c>
      <c r="F239" s="8">
        <v>508</v>
      </c>
      <c r="G239" s="8">
        <v>107</v>
      </c>
      <c r="H239" s="8">
        <v>601</v>
      </c>
      <c r="I239" s="8">
        <v>970</v>
      </c>
      <c r="J239" s="8">
        <v>864</v>
      </c>
      <c r="K239" s="8">
        <v>719</v>
      </c>
      <c r="L239" s="8">
        <v>253</v>
      </c>
      <c r="M239" s="8">
        <v>366</v>
      </c>
      <c r="N239" s="8">
        <v>66</v>
      </c>
      <c r="O239" s="8">
        <v>465</v>
      </c>
      <c r="P239" s="8">
        <v>995</v>
      </c>
      <c r="Q239" s="8">
        <v>628</v>
      </c>
      <c r="R239" s="8">
        <v>388</v>
      </c>
      <c r="S239" s="8">
        <v>19</v>
      </c>
      <c r="T239" s="8">
        <v>545</v>
      </c>
      <c r="U239" s="8">
        <v>946</v>
      </c>
      <c r="V239" s="97">
        <v>670</v>
      </c>
      <c r="W239" s="8">
        <v>781</v>
      </c>
      <c r="X239" s="8">
        <v>319</v>
      </c>
      <c r="Y239" s="14">
        <v>176</v>
      </c>
      <c r="Z239" s="8">
        <v>58</v>
      </c>
      <c r="AA239" s="8">
        <v>425</v>
      </c>
      <c r="AB239" s="8">
        <v>923</v>
      </c>
      <c r="AC239" s="8">
        <v>524</v>
      </c>
      <c r="AD239" s="8">
        <v>808</v>
      </c>
      <c r="AE239" s="8">
        <v>695</v>
      </c>
      <c r="AF239" s="8">
        <v>133</v>
      </c>
      <c r="AG239" s="9">
        <v>278</v>
      </c>
      <c r="AH239" s="5">
        <f t="shared" si="52"/>
        <v>16400</v>
      </c>
      <c r="AI239" s="5">
        <f t="shared" si="53"/>
        <v>11201200</v>
      </c>
      <c r="AL239" s="163" t="s">
        <v>625</v>
      </c>
      <c r="AM239" s="165" t="s">
        <v>908</v>
      </c>
      <c r="AN239" s="164" t="s">
        <v>562</v>
      </c>
      <c r="AO239" s="164" t="s">
        <v>969</v>
      </c>
      <c r="AP239" s="164" t="s">
        <v>310</v>
      </c>
      <c r="AQ239" s="164" t="s">
        <v>782</v>
      </c>
      <c r="AR239" s="164" t="s">
        <v>689</v>
      </c>
      <c r="AS239" s="165" t="s">
        <v>846</v>
      </c>
      <c r="AT239" s="165" t="s">
        <v>108</v>
      </c>
      <c r="AU239" s="164" t="s">
        <v>389</v>
      </c>
      <c r="AV239" s="164" t="s">
        <v>45</v>
      </c>
      <c r="AW239" s="164" t="s">
        <v>453</v>
      </c>
      <c r="AX239" s="164" t="s">
        <v>231</v>
      </c>
      <c r="AY239" s="164" t="s">
        <v>263</v>
      </c>
      <c r="AZ239" s="165" t="s">
        <v>169</v>
      </c>
      <c r="BA239" s="164" t="s">
        <v>326</v>
      </c>
      <c r="BB239" s="164" t="s">
        <v>900</v>
      </c>
      <c r="BC239" s="164" t="s">
        <v>617</v>
      </c>
      <c r="BD239" s="164" t="s">
        <v>961</v>
      </c>
      <c r="BE239" s="165" t="s">
        <v>554</v>
      </c>
      <c r="BF239" s="164" t="s">
        <v>774</v>
      </c>
      <c r="BG239" s="164" t="s">
        <v>743</v>
      </c>
      <c r="BH239" s="164" t="s">
        <v>838</v>
      </c>
      <c r="BI239" s="164" t="s">
        <v>681</v>
      </c>
      <c r="BJ239" s="164" t="s">
        <v>413</v>
      </c>
      <c r="BK239" s="164" t="s">
        <v>131</v>
      </c>
      <c r="BL239" s="165" t="s">
        <v>1119</v>
      </c>
      <c r="BM239" s="164" t="s">
        <v>69</v>
      </c>
      <c r="BN239" s="164" t="s">
        <v>287</v>
      </c>
      <c r="BO239" s="164" t="s">
        <v>255</v>
      </c>
      <c r="BP239" s="164" t="s">
        <v>350</v>
      </c>
      <c r="BQ239" s="166" t="s">
        <v>192</v>
      </c>
      <c r="BS239" s="42"/>
      <c r="BT239" s="50" t="s">
        <v>138</v>
      </c>
      <c r="BU239" s="51" t="s">
        <v>1014</v>
      </c>
      <c r="BV239" s="52">
        <f>K3+(230*K5)</f>
        <v>231</v>
      </c>
      <c r="BW239" s="42"/>
    </row>
    <row r="240" spans="1:75" x14ac:dyDescent="0.2">
      <c r="A240" s="1">
        <v>22</v>
      </c>
      <c r="B240" s="7">
        <v>833</v>
      </c>
      <c r="C240" s="8">
        <v>722</v>
      </c>
      <c r="D240" s="8">
        <v>228</v>
      </c>
      <c r="E240" s="8">
        <v>371</v>
      </c>
      <c r="F240" s="8">
        <v>95</v>
      </c>
      <c r="G240" s="8">
        <v>464</v>
      </c>
      <c r="H240" s="8">
        <v>1022</v>
      </c>
      <c r="I240" s="8">
        <v>621</v>
      </c>
      <c r="J240" s="8">
        <v>763</v>
      </c>
      <c r="K240" s="8">
        <v>876</v>
      </c>
      <c r="L240" s="8">
        <v>346</v>
      </c>
      <c r="M240" s="8">
        <v>201</v>
      </c>
      <c r="N240" s="8">
        <v>485</v>
      </c>
      <c r="O240" s="8">
        <v>118</v>
      </c>
      <c r="P240" s="8">
        <v>584</v>
      </c>
      <c r="Q240" s="8">
        <v>983</v>
      </c>
      <c r="R240" s="8">
        <v>39</v>
      </c>
      <c r="S240" s="8">
        <v>440</v>
      </c>
      <c r="T240" s="8">
        <v>902</v>
      </c>
      <c r="U240" s="8">
        <v>533</v>
      </c>
      <c r="V240" s="8">
        <v>825</v>
      </c>
      <c r="W240" s="97">
        <v>682</v>
      </c>
      <c r="X240" s="14">
        <v>156</v>
      </c>
      <c r="Y240" s="8">
        <v>267</v>
      </c>
      <c r="Z240" s="8">
        <v>413</v>
      </c>
      <c r="AA240" s="8">
        <v>14</v>
      </c>
      <c r="AB240" s="8">
        <v>576</v>
      </c>
      <c r="AC240" s="8">
        <v>943</v>
      </c>
      <c r="AD240" s="8">
        <v>643</v>
      </c>
      <c r="AE240" s="8">
        <v>788</v>
      </c>
      <c r="AF240" s="8">
        <v>290</v>
      </c>
      <c r="AG240" s="9">
        <v>177</v>
      </c>
      <c r="AH240" s="5">
        <f t="shared" si="52"/>
        <v>16400</v>
      </c>
      <c r="AI240" s="5">
        <f t="shared" si="53"/>
        <v>11201200</v>
      </c>
      <c r="AL240" s="167" t="s">
        <v>632</v>
      </c>
      <c r="AM240" s="164" t="s">
        <v>915</v>
      </c>
      <c r="AN240" s="164" t="s">
        <v>569</v>
      </c>
      <c r="AO240" s="164" t="s">
        <v>976</v>
      </c>
      <c r="AP240" s="164" t="s">
        <v>758</v>
      </c>
      <c r="AQ240" s="164" t="s">
        <v>789</v>
      </c>
      <c r="AR240" s="165" t="s">
        <v>696</v>
      </c>
      <c r="AS240" s="164" t="s">
        <v>853</v>
      </c>
      <c r="AT240" s="164" t="s">
        <v>117</v>
      </c>
      <c r="AU240" s="165" t="s">
        <v>398</v>
      </c>
      <c r="AV240" s="164" t="s">
        <v>54</v>
      </c>
      <c r="AW240" s="164" t="s">
        <v>462</v>
      </c>
      <c r="AX240" s="164" t="s">
        <v>240</v>
      </c>
      <c r="AY240" s="164" t="s">
        <v>272</v>
      </c>
      <c r="AZ240" s="164" t="s">
        <v>177</v>
      </c>
      <c r="BA240" s="165" t="s">
        <v>335</v>
      </c>
      <c r="BB240" s="164" t="s">
        <v>891</v>
      </c>
      <c r="BC240" s="164" t="s">
        <v>609</v>
      </c>
      <c r="BD240" s="165" t="s">
        <v>1110</v>
      </c>
      <c r="BE240" s="164" t="s">
        <v>545</v>
      </c>
      <c r="BF240" s="164" t="s">
        <v>766</v>
      </c>
      <c r="BG240" s="164" t="s">
        <v>734</v>
      </c>
      <c r="BH240" s="164" t="s">
        <v>829</v>
      </c>
      <c r="BI240" s="164" t="s">
        <v>672</v>
      </c>
      <c r="BJ240" s="164" t="s">
        <v>406</v>
      </c>
      <c r="BK240" s="164" t="s">
        <v>124</v>
      </c>
      <c r="BL240" s="164" t="s">
        <v>470</v>
      </c>
      <c r="BM240" s="165" t="s">
        <v>62</v>
      </c>
      <c r="BN240" s="164" t="s">
        <v>280</v>
      </c>
      <c r="BO240" s="164" t="s">
        <v>248</v>
      </c>
      <c r="BP240" s="164" t="s">
        <v>343</v>
      </c>
      <c r="BQ240" s="166" t="s">
        <v>185</v>
      </c>
      <c r="BS240" s="42"/>
      <c r="BT240" s="50" t="s">
        <v>81</v>
      </c>
      <c r="BU240" s="51" t="s">
        <v>1014</v>
      </c>
      <c r="BV240" s="52">
        <f>K3+(231*K5)</f>
        <v>232</v>
      </c>
      <c r="BW240" s="42"/>
    </row>
    <row r="241" spans="1:75" x14ac:dyDescent="0.2">
      <c r="A241" s="1">
        <v>23</v>
      </c>
      <c r="B241" s="7">
        <v>285</v>
      </c>
      <c r="C241" s="8">
        <v>142</v>
      </c>
      <c r="D241" s="8">
        <v>704</v>
      </c>
      <c r="E241" s="8">
        <v>815</v>
      </c>
      <c r="F241" s="8">
        <v>515</v>
      </c>
      <c r="G241" s="8">
        <v>916</v>
      </c>
      <c r="H241" s="8">
        <v>418</v>
      </c>
      <c r="I241" s="8">
        <v>49</v>
      </c>
      <c r="J241" s="8">
        <v>167</v>
      </c>
      <c r="K241" s="8">
        <v>312</v>
      </c>
      <c r="L241" s="8">
        <v>774</v>
      </c>
      <c r="M241" s="8">
        <v>661</v>
      </c>
      <c r="N241" s="8">
        <v>953</v>
      </c>
      <c r="O241" s="8">
        <v>554</v>
      </c>
      <c r="P241" s="8">
        <v>28</v>
      </c>
      <c r="Q241" s="8">
        <v>395</v>
      </c>
      <c r="R241" s="8">
        <v>635</v>
      </c>
      <c r="S241" s="8">
        <v>1004</v>
      </c>
      <c r="T241" s="8">
        <v>474</v>
      </c>
      <c r="U241" s="8">
        <v>73</v>
      </c>
      <c r="V241" s="8">
        <v>357</v>
      </c>
      <c r="W241" s="14">
        <v>246</v>
      </c>
      <c r="X241" s="97">
        <v>712</v>
      </c>
      <c r="Y241" s="8">
        <v>855</v>
      </c>
      <c r="Z241" s="8">
        <v>961</v>
      </c>
      <c r="AA241" s="8">
        <v>594</v>
      </c>
      <c r="AB241" s="8">
        <v>100</v>
      </c>
      <c r="AC241" s="8">
        <v>499</v>
      </c>
      <c r="AD241" s="8">
        <v>223</v>
      </c>
      <c r="AE241" s="8">
        <v>336</v>
      </c>
      <c r="AF241" s="8">
        <v>894</v>
      </c>
      <c r="AG241" s="9">
        <v>749</v>
      </c>
      <c r="AH241" s="5">
        <f t="shared" si="52"/>
        <v>16400</v>
      </c>
      <c r="AI241" s="5">
        <f t="shared" si="53"/>
        <v>11201200</v>
      </c>
      <c r="AJ241" s="2">
        <f t="shared" si="51"/>
        <v>8606720000</v>
      </c>
      <c r="AL241" s="163" t="s">
        <v>627</v>
      </c>
      <c r="AM241" s="164" t="s">
        <v>910</v>
      </c>
      <c r="AN241" s="164" t="s">
        <v>564</v>
      </c>
      <c r="AO241" s="164" t="s">
        <v>971</v>
      </c>
      <c r="AP241" s="164" t="s">
        <v>753</v>
      </c>
      <c r="AQ241" s="165" t="s">
        <v>1126</v>
      </c>
      <c r="AR241" s="164" t="s">
        <v>691</v>
      </c>
      <c r="AS241" s="164" t="s">
        <v>848</v>
      </c>
      <c r="AT241" s="164" t="s">
        <v>107</v>
      </c>
      <c r="AU241" s="164" t="s">
        <v>387</v>
      </c>
      <c r="AV241" s="164" t="s">
        <v>43</v>
      </c>
      <c r="AW241" s="164" t="s">
        <v>451</v>
      </c>
      <c r="AX241" s="165" t="s">
        <v>229</v>
      </c>
      <c r="AY241" s="164" t="s">
        <v>261</v>
      </c>
      <c r="AZ241" s="164" t="s">
        <v>167</v>
      </c>
      <c r="BA241" s="164" t="s">
        <v>324</v>
      </c>
      <c r="BB241" s="164" t="s">
        <v>902</v>
      </c>
      <c r="BC241" s="165" t="s">
        <v>619</v>
      </c>
      <c r="BD241" s="164" t="s">
        <v>963</v>
      </c>
      <c r="BE241" s="164" t="s">
        <v>556</v>
      </c>
      <c r="BF241" s="164" t="s">
        <v>776</v>
      </c>
      <c r="BG241" s="164" t="s">
        <v>745</v>
      </c>
      <c r="BH241" s="164" t="s">
        <v>840</v>
      </c>
      <c r="BI241" s="165" t="s">
        <v>683</v>
      </c>
      <c r="BJ241" s="165" t="s">
        <v>96</v>
      </c>
      <c r="BK241" s="164" t="s">
        <v>129</v>
      </c>
      <c r="BL241" s="164" t="s">
        <v>7</v>
      </c>
      <c r="BM241" s="164" t="s">
        <v>67</v>
      </c>
      <c r="BN241" s="164" t="s">
        <v>285</v>
      </c>
      <c r="BO241" s="164" t="s">
        <v>253</v>
      </c>
      <c r="BP241" s="165" t="s">
        <v>348</v>
      </c>
      <c r="BQ241" s="166" t="s">
        <v>190</v>
      </c>
      <c r="BS241" s="42"/>
      <c r="BT241" s="50" t="s">
        <v>394</v>
      </c>
      <c r="BU241" s="51" t="s">
        <v>1014</v>
      </c>
      <c r="BV241" s="52">
        <f>K3+(232*K5)</f>
        <v>233</v>
      </c>
      <c r="BW241" s="42"/>
    </row>
    <row r="242" spans="1:75" x14ac:dyDescent="0.2">
      <c r="A242" s="1">
        <v>24</v>
      </c>
      <c r="B242" s="7">
        <v>186</v>
      </c>
      <c r="C242" s="8">
        <v>297</v>
      </c>
      <c r="D242" s="8">
        <v>795</v>
      </c>
      <c r="E242" s="8">
        <v>652</v>
      </c>
      <c r="F242" s="8">
        <v>936</v>
      </c>
      <c r="G242" s="8">
        <v>567</v>
      </c>
      <c r="H242" s="8">
        <v>5</v>
      </c>
      <c r="I242" s="8">
        <v>406</v>
      </c>
      <c r="J242" s="8">
        <v>260</v>
      </c>
      <c r="K242" s="8">
        <v>147</v>
      </c>
      <c r="L242" s="8">
        <v>673</v>
      </c>
      <c r="M242" s="8">
        <v>818</v>
      </c>
      <c r="N242" s="8">
        <v>542</v>
      </c>
      <c r="O242" s="8">
        <v>909</v>
      </c>
      <c r="P242" s="8">
        <v>447</v>
      </c>
      <c r="Q242" s="8">
        <v>48</v>
      </c>
      <c r="R242" s="8">
        <v>992</v>
      </c>
      <c r="S242" s="8">
        <v>591</v>
      </c>
      <c r="T242" s="8">
        <v>125</v>
      </c>
      <c r="U242" s="8">
        <v>494</v>
      </c>
      <c r="V242" s="14">
        <v>194</v>
      </c>
      <c r="W242" s="8">
        <v>337</v>
      </c>
      <c r="X242" s="8">
        <v>867</v>
      </c>
      <c r="Y242" s="97">
        <v>756</v>
      </c>
      <c r="Z242" s="8">
        <v>614</v>
      </c>
      <c r="AA242" s="8">
        <v>1013</v>
      </c>
      <c r="AB242" s="8">
        <v>455</v>
      </c>
      <c r="AC242" s="8">
        <v>88</v>
      </c>
      <c r="AD242" s="8">
        <v>380</v>
      </c>
      <c r="AE242" s="8">
        <v>235</v>
      </c>
      <c r="AF242" s="8">
        <v>729</v>
      </c>
      <c r="AG242" s="9">
        <v>842</v>
      </c>
      <c r="AH242" s="5">
        <f t="shared" si="52"/>
        <v>16400</v>
      </c>
      <c r="AI242" s="5">
        <f t="shared" si="53"/>
        <v>11201200</v>
      </c>
      <c r="AJ242" s="2">
        <f t="shared" si="51"/>
        <v>8606720000</v>
      </c>
      <c r="AL242" s="163" t="s">
        <v>630</v>
      </c>
      <c r="AM242" s="164" t="s">
        <v>913</v>
      </c>
      <c r="AN242" s="164" t="s">
        <v>567</v>
      </c>
      <c r="AO242" s="164" t="s">
        <v>974</v>
      </c>
      <c r="AP242" s="165" t="s">
        <v>756</v>
      </c>
      <c r="AQ242" s="164" t="s">
        <v>787</v>
      </c>
      <c r="AR242" s="164" t="s">
        <v>694</v>
      </c>
      <c r="AS242" s="164" t="s">
        <v>851</v>
      </c>
      <c r="AT242" s="164" t="s">
        <v>119</v>
      </c>
      <c r="AU242" s="164" t="s">
        <v>400</v>
      </c>
      <c r="AV242" s="164" t="s">
        <v>56</v>
      </c>
      <c r="AW242" s="164" t="s">
        <v>464</v>
      </c>
      <c r="AX242" s="164" t="s">
        <v>242</v>
      </c>
      <c r="AY242" s="165" t="s">
        <v>1121</v>
      </c>
      <c r="AZ242" s="164" t="s">
        <v>179</v>
      </c>
      <c r="BA242" s="164" t="s">
        <v>337</v>
      </c>
      <c r="BB242" s="165" t="s">
        <v>889</v>
      </c>
      <c r="BC242" s="164" t="s">
        <v>607</v>
      </c>
      <c r="BD242" s="164" t="s">
        <v>952</v>
      </c>
      <c r="BE242" s="164" t="s">
        <v>543</v>
      </c>
      <c r="BF242" s="164" t="s">
        <v>764</v>
      </c>
      <c r="BG242" s="164" t="s">
        <v>732</v>
      </c>
      <c r="BH242" s="165" t="s">
        <v>827</v>
      </c>
      <c r="BI242" s="164" t="s">
        <v>670</v>
      </c>
      <c r="BJ242" s="164" t="s">
        <v>408</v>
      </c>
      <c r="BK242" s="165" t="s">
        <v>126</v>
      </c>
      <c r="BL242" s="164" t="s">
        <v>472</v>
      </c>
      <c r="BM242" s="164" t="s">
        <v>64</v>
      </c>
      <c r="BN242" s="164" t="s">
        <v>282</v>
      </c>
      <c r="BO242" s="164" t="s">
        <v>250</v>
      </c>
      <c r="BP242" s="164" t="s">
        <v>345</v>
      </c>
      <c r="BQ242" s="168" t="s">
        <v>187</v>
      </c>
      <c r="BS242" s="42"/>
      <c r="BT242" s="50" t="s">
        <v>336</v>
      </c>
      <c r="BU242" s="51" t="s">
        <v>1014</v>
      </c>
      <c r="BV242" s="52">
        <f>K3+(233*K5)</f>
        <v>234</v>
      </c>
      <c r="BW242" s="42"/>
    </row>
    <row r="243" spans="1:75" x14ac:dyDescent="0.2">
      <c r="A243" s="1">
        <v>25</v>
      </c>
      <c r="B243" s="7">
        <v>468</v>
      </c>
      <c r="C243" s="8">
        <v>67</v>
      </c>
      <c r="D243" s="8">
        <v>625</v>
      </c>
      <c r="E243" s="8">
        <v>994</v>
      </c>
      <c r="F243" s="8">
        <v>718</v>
      </c>
      <c r="G243" s="8">
        <v>861</v>
      </c>
      <c r="H243" s="8">
        <v>367</v>
      </c>
      <c r="I243" s="8">
        <v>256</v>
      </c>
      <c r="J243" s="8">
        <v>106</v>
      </c>
      <c r="K243" s="8">
        <v>505</v>
      </c>
      <c r="L243" s="8">
        <v>971</v>
      </c>
      <c r="M243" s="8">
        <v>604</v>
      </c>
      <c r="N243" s="8">
        <v>888</v>
      </c>
      <c r="O243" s="8">
        <v>743</v>
      </c>
      <c r="P243" s="8">
        <v>213</v>
      </c>
      <c r="Q243" s="8">
        <v>326</v>
      </c>
      <c r="R243" s="8">
        <v>694</v>
      </c>
      <c r="S243" s="8">
        <v>805</v>
      </c>
      <c r="T243" s="8">
        <v>279</v>
      </c>
      <c r="U243" s="8">
        <v>136</v>
      </c>
      <c r="V243" s="8">
        <v>428</v>
      </c>
      <c r="W243" s="8">
        <v>59</v>
      </c>
      <c r="X243" s="8">
        <v>521</v>
      </c>
      <c r="Y243" s="8">
        <v>922</v>
      </c>
      <c r="Z243" s="97">
        <v>784</v>
      </c>
      <c r="AA243" s="8">
        <v>671</v>
      </c>
      <c r="AB243" s="8">
        <v>173</v>
      </c>
      <c r="AC243" s="14">
        <v>318</v>
      </c>
      <c r="AD243" s="8">
        <v>18</v>
      </c>
      <c r="AE243" s="8">
        <v>385</v>
      </c>
      <c r="AF243" s="8">
        <v>947</v>
      </c>
      <c r="AG243" s="9">
        <v>548</v>
      </c>
      <c r="AH243" s="5">
        <f t="shared" si="52"/>
        <v>16400</v>
      </c>
      <c r="AI243" s="5">
        <f t="shared" si="53"/>
        <v>11201200</v>
      </c>
      <c r="AL243" s="163" t="s">
        <v>189</v>
      </c>
      <c r="AM243" s="164" t="s">
        <v>347</v>
      </c>
      <c r="AN243" s="164" t="s">
        <v>252</v>
      </c>
      <c r="AO243" s="165" t="s">
        <v>284</v>
      </c>
      <c r="AP243" s="164" t="s">
        <v>66</v>
      </c>
      <c r="AQ243" s="165" t="s">
        <v>474</v>
      </c>
      <c r="AR243" s="164" t="s">
        <v>128</v>
      </c>
      <c r="AS243" s="164" t="s">
        <v>410</v>
      </c>
      <c r="AT243" s="164" t="s">
        <v>684</v>
      </c>
      <c r="AU243" s="164" t="s">
        <v>841</v>
      </c>
      <c r="AV243" s="165" t="s">
        <v>746</v>
      </c>
      <c r="AW243" s="164" t="s">
        <v>777</v>
      </c>
      <c r="AX243" s="165" t="s">
        <v>557</v>
      </c>
      <c r="AY243" s="164" t="s">
        <v>964</v>
      </c>
      <c r="AZ243" s="164" t="s">
        <v>620</v>
      </c>
      <c r="BA243" s="164" t="s">
        <v>903</v>
      </c>
      <c r="BB243" s="164" t="s">
        <v>323</v>
      </c>
      <c r="BC243" s="164" t="s">
        <v>166</v>
      </c>
      <c r="BD243" s="164" t="s">
        <v>260</v>
      </c>
      <c r="BE243" s="164" t="s">
        <v>228</v>
      </c>
      <c r="BF243" s="164" t="s">
        <v>450</v>
      </c>
      <c r="BG243" s="164" t="s">
        <v>42</v>
      </c>
      <c r="BH243" s="164" t="s">
        <v>386</v>
      </c>
      <c r="BI243" s="165" t="s">
        <v>1142</v>
      </c>
      <c r="BJ243" s="164" t="s">
        <v>849</v>
      </c>
      <c r="BK243" s="164" t="s">
        <v>692</v>
      </c>
      <c r="BL243" s="164" t="s">
        <v>785</v>
      </c>
      <c r="BM243" s="164" t="s">
        <v>754</v>
      </c>
      <c r="BN243" s="164" t="s">
        <v>972</v>
      </c>
      <c r="BO243" s="164" t="s">
        <v>565</v>
      </c>
      <c r="BP243" s="165" t="s">
        <v>911</v>
      </c>
      <c r="BQ243" s="166" t="s">
        <v>628</v>
      </c>
      <c r="BS243" s="42"/>
      <c r="BT243" s="50" t="s">
        <v>250</v>
      </c>
      <c r="BU243" s="51" t="s">
        <v>1014</v>
      </c>
      <c r="BV243" s="52">
        <f>K3+(234*K5)</f>
        <v>235</v>
      </c>
      <c r="BW243" s="42"/>
    </row>
    <row r="244" spans="1:75" x14ac:dyDescent="0.2">
      <c r="A244" s="1">
        <v>26</v>
      </c>
      <c r="B244" s="7">
        <v>119</v>
      </c>
      <c r="C244" s="8">
        <v>488</v>
      </c>
      <c r="D244" s="8">
        <v>982</v>
      </c>
      <c r="E244" s="8">
        <v>581</v>
      </c>
      <c r="F244" s="8">
        <v>873</v>
      </c>
      <c r="G244" s="8">
        <v>762</v>
      </c>
      <c r="H244" s="8">
        <v>204</v>
      </c>
      <c r="I244" s="8">
        <v>347</v>
      </c>
      <c r="J244" s="8">
        <v>461</v>
      </c>
      <c r="K244" s="8">
        <v>94</v>
      </c>
      <c r="L244" s="8">
        <v>624</v>
      </c>
      <c r="M244" s="8">
        <v>1023</v>
      </c>
      <c r="N244" s="8">
        <v>723</v>
      </c>
      <c r="O244" s="8">
        <v>836</v>
      </c>
      <c r="P244" s="8">
        <v>370</v>
      </c>
      <c r="Q244" s="8">
        <v>225</v>
      </c>
      <c r="R244" s="8">
        <v>785</v>
      </c>
      <c r="S244" s="8">
        <v>642</v>
      </c>
      <c r="T244" s="8">
        <v>180</v>
      </c>
      <c r="U244" s="8">
        <v>291</v>
      </c>
      <c r="V244" s="8">
        <v>15</v>
      </c>
      <c r="W244" s="8">
        <v>416</v>
      </c>
      <c r="X244" s="8">
        <v>942</v>
      </c>
      <c r="Y244" s="8">
        <v>573</v>
      </c>
      <c r="Z244" s="8">
        <v>683</v>
      </c>
      <c r="AA244" s="97">
        <v>828</v>
      </c>
      <c r="AB244" s="14">
        <v>266</v>
      </c>
      <c r="AC244" s="8">
        <v>153</v>
      </c>
      <c r="AD244" s="8">
        <v>437</v>
      </c>
      <c r="AE244" s="8">
        <v>38</v>
      </c>
      <c r="AF244" s="8">
        <v>536</v>
      </c>
      <c r="AG244" s="9">
        <v>903</v>
      </c>
      <c r="AH244" s="5">
        <f t="shared" si="52"/>
        <v>16400</v>
      </c>
      <c r="AI244" s="5">
        <f t="shared" si="53"/>
        <v>11201200</v>
      </c>
      <c r="AL244" s="163" t="s">
        <v>188</v>
      </c>
      <c r="AM244" s="164" t="s">
        <v>346</v>
      </c>
      <c r="AN244" s="165" t="s">
        <v>251</v>
      </c>
      <c r="AO244" s="164" t="s">
        <v>283</v>
      </c>
      <c r="AP244" s="165" t="s">
        <v>1131</v>
      </c>
      <c r="AQ244" s="164" t="s">
        <v>473</v>
      </c>
      <c r="AR244" s="164" t="s">
        <v>127</v>
      </c>
      <c r="AS244" s="164" t="s">
        <v>409</v>
      </c>
      <c r="AT244" s="164" t="s">
        <v>669</v>
      </c>
      <c r="AU244" s="164" t="s">
        <v>826</v>
      </c>
      <c r="AV244" s="164" t="s">
        <v>731</v>
      </c>
      <c r="AW244" s="165" t="s">
        <v>763</v>
      </c>
      <c r="AX244" s="164" t="s">
        <v>542</v>
      </c>
      <c r="AY244" s="165" t="s">
        <v>951</v>
      </c>
      <c r="AZ244" s="164" t="s">
        <v>606</v>
      </c>
      <c r="BA244" s="164" t="s">
        <v>888</v>
      </c>
      <c r="BB244" s="164" t="s">
        <v>338</v>
      </c>
      <c r="BC244" s="164" t="s">
        <v>180</v>
      </c>
      <c r="BD244" s="164" t="s">
        <v>275</v>
      </c>
      <c r="BE244" s="164" t="s">
        <v>243</v>
      </c>
      <c r="BF244" s="164" t="s">
        <v>465</v>
      </c>
      <c r="BG244" s="164" t="s">
        <v>57</v>
      </c>
      <c r="BH244" s="165" t="s">
        <v>401</v>
      </c>
      <c r="BI244" s="164" t="s">
        <v>120</v>
      </c>
      <c r="BJ244" s="164" t="s">
        <v>850</v>
      </c>
      <c r="BK244" s="164" t="s">
        <v>693</v>
      </c>
      <c r="BL244" s="164" t="s">
        <v>786</v>
      </c>
      <c r="BM244" s="164" t="s">
        <v>755</v>
      </c>
      <c r="BN244" s="164" t="s">
        <v>973</v>
      </c>
      <c r="BO244" s="164" t="s">
        <v>566</v>
      </c>
      <c r="BP244" s="164" t="s">
        <v>912</v>
      </c>
      <c r="BQ244" s="168" t="s">
        <v>1116</v>
      </c>
      <c r="BS244" s="42"/>
      <c r="BT244" s="50" t="s">
        <v>61</v>
      </c>
      <c r="BU244" s="51" t="s">
        <v>1014</v>
      </c>
      <c r="BV244" s="52">
        <f>K3+(235*K5)</f>
        <v>236</v>
      </c>
      <c r="BW244" s="42"/>
    </row>
    <row r="245" spans="1:75" x14ac:dyDescent="0.2">
      <c r="A245" s="1">
        <v>27</v>
      </c>
      <c r="B245" s="7">
        <v>555</v>
      </c>
      <c r="C245" s="8">
        <v>956</v>
      </c>
      <c r="D245" s="8">
        <v>394</v>
      </c>
      <c r="E245" s="8">
        <v>25</v>
      </c>
      <c r="F245" s="8">
        <v>309</v>
      </c>
      <c r="G245" s="8">
        <v>166</v>
      </c>
      <c r="H245" s="8">
        <v>664</v>
      </c>
      <c r="I245" s="8">
        <v>775</v>
      </c>
      <c r="J245" s="8">
        <v>913</v>
      </c>
      <c r="K245" s="8">
        <v>514</v>
      </c>
      <c r="L245" s="8">
        <v>52</v>
      </c>
      <c r="M245" s="8">
        <v>419</v>
      </c>
      <c r="N245" s="8">
        <v>143</v>
      </c>
      <c r="O245" s="8">
        <v>288</v>
      </c>
      <c r="P245" s="8">
        <v>814</v>
      </c>
      <c r="Q245" s="8">
        <v>701</v>
      </c>
      <c r="R245" s="8">
        <v>333</v>
      </c>
      <c r="S245" s="8">
        <v>222</v>
      </c>
      <c r="T245" s="8">
        <v>752</v>
      </c>
      <c r="U245" s="8">
        <v>895</v>
      </c>
      <c r="V245" s="8">
        <v>595</v>
      </c>
      <c r="W245" s="8">
        <v>964</v>
      </c>
      <c r="X245" s="8">
        <v>498</v>
      </c>
      <c r="Y245" s="8">
        <v>97</v>
      </c>
      <c r="Z245" s="8">
        <v>247</v>
      </c>
      <c r="AA245" s="14">
        <v>360</v>
      </c>
      <c r="AB245" s="97">
        <v>854</v>
      </c>
      <c r="AC245" s="8">
        <v>709</v>
      </c>
      <c r="AD245" s="8">
        <v>1001</v>
      </c>
      <c r="AE245" s="8">
        <v>634</v>
      </c>
      <c r="AF245" s="8">
        <v>76</v>
      </c>
      <c r="AG245" s="9">
        <v>475</v>
      </c>
      <c r="AH245" s="5">
        <f t="shared" si="52"/>
        <v>16400</v>
      </c>
      <c r="AI245" s="5">
        <f t="shared" si="53"/>
        <v>11201200</v>
      </c>
      <c r="AJ245" s="2">
        <f t="shared" si="51"/>
        <v>8606720000</v>
      </c>
      <c r="AL245" s="163" t="s">
        <v>191</v>
      </c>
      <c r="AM245" s="165" t="s">
        <v>349</v>
      </c>
      <c r="AN245" s="164" t="s">
        <v>254</v>
      </c>
      <c r="AO245" s="164" t="s">
        <v>286</v>
      </c>
      <c r="AP245" s="164" t="s">
        <v>68</v>
      </c>
      <c r="AQ245" s="164" t="s">
        <v>475</v>
      </c>
      <c r="AR245" s="164" t="s">
        <v>130</v>
      </c>
      <c r="AS245" s="164" t="s">
        <v>412</v>
      </c>
      <c r="AT245" s="165" t="s">
        <v>1123</v>
      </c>
      <c r="AU245" s="164" t="s">
        <v>839</v>
      </c>
      <c r="AV245" s="164" t="s">
        <v>744</v>
      </c>
      <c r="AW245" s="164" t="s">
        <v>775</v>
      </c>
      <c r="AX245" s="164" t="s">
        <v>555</v>
      </c>
      <c r="AY245" s="164" t="s">
        <v>962</v>
      </c>
      <c r="AZ245" s="164" t="s">
        <v>618</v>
      </c>
      <c r="BA245" s="164" t="s">
        <v>901</v>
      </c>
      <c r="BB245" s="164" t="s">
        <v>325</v>
      </c>
      <c r="BC245" s="164" t="s">
        <v>168</v>
      </c>
      <c r="BD245" s="164" t="s">
        <v>262</v>
      </c>
      <c r="BE245" s="165" t="s">
        <v>230</v>
      </c>
      <c r="BF245" s="164" t="s">
        <v>452</v>
      </c>
      <c r="BG245" s="165" t="s">
        <v>44</v>
      </c>
      <c r="BH245" s="164" t="s">
        <v>388</v>
      </c>
      <c r="BI245" s="164" t="s">
        <v>431</v>
      </c>
      <c r="BJ245" s="164" t="s">
        <v>847</v>
      </c>
      <c r="BK245" s="164" t="s">
        <v>690</v>
      </c>
      <c r="BL245" s="165" t="s">
        <v>783</v>
      </c>
      <c r="BM245" s="164" t="s">
        <v>752</v>
      </c>
      <c r="BN245" s="165" t="s">
        <v>970</v>
      </c>
      <c r="BO245" s="164" t="s">
        <v>563</v>
      </c>
      <c r="BP245" s="164" t="s">
        <v>909</v>
      </c>
      <c r="BQ245" s="166" t="s">
        <v>626</v>
      </c>
      <c r="BS245" s="42"/>
      <c r="BT245" s="50" t="s">
        <v>1001</v>
      </c>
      <c r="BU245" s="51" t="s">
        <v>1014</v>
      </c>
      <c r="BV245" s="52">
        <f>K3+(236*K5)</f>
        <v>237</v>
      </c>
      <c r="BW245" s="42"/>
    </row>
    <row r="246" spans="1:75" x14ac:dyDescent="0.2">
      <c r="A246" s="1">
        <v>28</v>
      </c>
      <c r="B246" s="7">
        <v>912</v>
      </c>
      <c r="C246" s="8">
        <v>543</v>
      </c>
      <c r="D246" s="8">
        <v>45</v>
      </c>
      <c r="E246" s="8">
        <v>446</v>
      </c>
      <c r="F246" s="8">
        <v>146</v>
      </c>
      <c r="G246" s="8">
        <v>257</v>
      </c>
      <c r="H246" s="8">
        <v>819</v>
      </c>
      <c r="I246" s="8">
        <v>676</v>
      </c>
      <c r="J246" s="8">
        <v>566</v>
      </c>
      <c r="K246" s="8">
        <v>933</v>
      </c>
      <c r="L246" s="8">
        <v>407</v>
      </c>
      <c r="M246" s="8">
        <v>8</v>
      </c>
      <c r="N246" s="8">
        <v>300</v>
      </c>
      <c r="O246" s="8">
        <v>187</v>
      </c>
      <c r="P246" s="8">
        <v>649</v>
      </c>
      <c r="Q246" s="8">
        <v>794</v>
      </c>
      <c r="R246" s="8">
        <v>234</v>
      </c>
      <c r="S246" s="8">
        <v>377</v>
      </c>
      <c r="T246" s="8">
        <v>843</v>
      </c>
      <c r="U246" s="8">
        <v>732</v>
      </c>
      <c r="V246" s="8">
        <v>1016</v>
      </c>
      <c r="W246" s="8">
        <v>615</v>
      </c>
      <c r="X246" s="8">
        <v>85</v>
      </c>
      <c r="Y246" s="8">
        <v>454</v>
      </c>
      <c r="Z246" s="14">
        <v>340</v>
      </c>
      <c r="AA246" s="8">
        <v>195</v>
      </c>
      <c r="AB246" s="8">
        <v>753</v>
      </c>
      <c r="AC246" s="97">
        <v>866</v>
      </c>
      <c r="AD246" s="8">
        <v>590</v>
      </c>
      <c r="AE246" s="8">
        <v>989</v>
      </c>
      <c r="AF246" s="8">
        <v>495</v>
      </c>
      <c r="AG246" s="9">
        <v>128</v>
      </c>
      <c r="AH246" s="5">
        <f t="shared" si="52"/>
        <v>16400</v>
      </c>
      <c r="AI246" s="5">
        <f t="shared" si="53"/>
        <v>11201200</v>
      </c>
      <c r="AJ246" s="2">
        <f t="shared" si="51"/>
        <v>8606720000</v>
      </c>
      <c r="AL246" s="167" t="s">
        <v>1137</v>
      </c>
      <c r="AM246" s="164" t="s">
        <v>344</v>
      </c>
      <c r="AN246" s="164" t="s">
        <v>249</v>
      </c>
      <c r="AO246" s="164" t="s">
        <v>281</v>
      </c>
      <c r="AP246" s="164" t="s">
        <v>63</v>
      </c>
      <c r="AQ246" s="164" t="s">
        <v>471</v>
      </c>
      <c r="AR246" s="164" t="s">
        <v>125</v>
      </c>
      <c r="AS246" s="164" t="s">
        <v>407</v>
      </c>
      <c r="AT246" s="164" t="s">
        <v>671</v>
      </c>
      <c r="AU246" s="165" t="s">
        <v>828</v>
      </c>
      <c r="AV246" s="164" t="s">
        <v>733</v>
      </c>
      <c r="AW246" s="164" t="s">
        <v>765</v>
      </c>
      <c r="AX246" s="164" t="s">
        <v>544</v>
      </c>
      <c r="AY246" s="164" t="s">
        <v>953</v>
      </c>
      <c r="AZ246" s="164" t="s">
        <v>608</v>
      </c>
      <c r="BA246" s="164" t="s">
        <v>890</v>
      </c>
      <c r="BB246" s="164" t="s">
        <v>492</v>
      </c>
      <c r="BC246" s="164" t="s">
        <v>178</v>
      </c>
      <c r="BD246" s="165" t="s">
        <v>273</v>
      </c>
      <c r="BE246" s="164" t="s">
        <v>241</v>
      </c>
      <c r="BF246" s="165" t="s">
        <v>463</v>
      </c>
      <c r="BG246" s="164" t="s">
        <v>55</v>
      </c>
      <c r="BH246" s="164" t="s">
        <v>399</v>
      </c>
      <c r="BI246" s="164" t="s">
        <v>118</v>
      </c>
      <c r="BJ246" s="164" t="s">
        <v>852</v>
      </c>
      <c r="BK246" s="164" t="s">
        <v>695</v>
      </c>
      <c r="BL246" s="164" t="s">
        <v>788</v>
      </c>
      <c r="BM246" s="165" t="s">
        <v>757</v>
      </c>
      <c r="BN246" s="164" t="s">
        <v>975</v>
      </c>
      <c r="BO246" s="165" t="s">
        <v>568</v>
      </c>
      <c r="BP246" s="164" t="s">
        <v>914</v>
      </c>
      <c r="BQ246" s="166" t="s">
        <v>631</v>
      </c>
      <c r="BS246" s="42"/>
      <c r="BT246" s="50" t="s">
        <v>811</v>
      </c>
      <c r="BU246" s="51" t="s">
        <v>1014</v>
      </c>
      <c r="BV246" s="52">
        <f>K3+(237*K5)</f>
        <v>238</v>
      </c>
      <c r="BW246" s="42"/>
    </row>
    <row r="247" spans="1:75" x14ac:dyDescent="0.2">
      <c r="A247" s="1">
        <v>29</v>
      </c>
      <c r="B247" s="7">
        <v>593</v>
      </c>
      <c r="C247" s="8">
        <v>962</v>
      </c>
      <c r="D247" s="8">
        <v>500</v>
      </c>
      <c r="E247" s="8">
        <v>99</v>
      </c>
      <c r="F247" s="8">
        <v>335</v>
      </c>
      <c r="G247" s="8">
        <v>224</v>
      </c>
      <c r="H247" s="8">
        <v>750</v>
      </c>
      <c r="I247" s="8">
        <v>893</v>
      </c>
      <c r="J247" s="8">
        <v>1003</v>
      </c>
      <c r="K247" s="8">
        <v>636</v>
      </c>
      <c r="L247" s="8">
        <v>74</v>
      </c>
      <c r="M247" s="8">
        <v>473</v>
      </c>
      <c r="N247" s="8">
        <v>245</v>
      </c>
      <c r="O247" s="8">
        <v>358</v>
      </c>
      <c r="P247" s="8">
        <v>856</v>
      </c>
      <c r="Q247" s="8">
        <v>711</v>
      </c>
      <c r="R247" s="8">
        <v>311</v>
      </c>
      <c r="S247" s="8">
        <v>168</v>
      </c>
      <c r="T247" s="8">
        <v>662</v>
      </c>
      <c r="U247" s="8">
        <v>773</v>
      </c>
      <c r="V247" s="8">
        <v>553</v>
      </c>
      <c r="W247" s="8">
        <v>954</v>
      </c>
      <c r="X247" s="8">
        <v>396</v>
      </c>
      <c r="Y247" s="8">
        <v>27</v>
      </c>
      <c r="Z247" s="8">
        <v>141</v>
      </c>
      <c r="AA247" s="8">
        <v>286</v>
      </c>
      <c r="AB247" s="8">
        <v>816</v>
      </c>
      <c r="AC247" s="8">
        <v>703</v>
      </c>
      <c r="AD247" s="97">
        <v>915</v>
      </c>
      <c r="AE247" s="8">
        <v>516</v>
      </c>
      <c r="AF247" s="8">
        <v>50</v>
      </c>
      <c r="AG247" s="28">
        <v>417</v>
      </c>
      <c r="AH247" s="5">
        <f t="shared" si="52"/>
        <v>16400</v>
      </c>
      <c r="AI247" s="5">
        <f t="shared" si="53"/>
        <v>11201200</v>
      </c>
      <c r="AJ247" s="2">
        <f t="shared" si="51"/>
        <v>8606720000</v>
      </c>
      <c r="AL247" s="163" t="s">
        <v>193</v>
      </c>
      <c r="AM247" s="165" t="s">
        <v>351</v>
      </c>
      <c r="AN247" s="164" t="s">
        <v>256</v>
      </c>
      <c r="AO247" s="164" t="s">
        <v>6</v>
      </c>
      <c r="AP247" s="164" t="s">
        <v>70</v>
      </c>
      <c r="AQ247" s="164" t="s">
        <v>476</v>
      </c>
      <c r="AR247" s="164" t="s">
        <v>132</v>
      </c>
      <c r="AS247" s="165" t="s">
        <v>414</v>
      </c>
      <c r="AT247" s="165" t="s">
        <v>680</v>
      </c>
      <c r="AU247" s="164" t="s">
        <v>837</v>
      </c>
      <c r="AV247" s="164" t="s">
        <v>742</v>
      </c>
      <c r="AW247" s="164" t="s">
        <v>773</v>
      </c>
      <c r="AX247" s="164" t="s">
        <v>553</v>
      </c>
      <c r="AY247" s="164" t="s">
        <v>960</v>
      </c>
      <c r="AZ247" s="165" t="s">
        <v>616</v>
      </c>
      <c r="BA247" s="164" t="s">
        <v>899</v>
      </c>
      <c r="BB247" s="164" t="s">
        <v>327</v>
      </c>
      <c r="BC247" s="164" t="s">
        <v>170</v>
      </c>
      <c r="BD247" s="164" t="s">
        <v>264</v>
      </c>
      <c r="BE247" s="164" t="s">
        <v>232</v>
      </c>
      <c r="BF247" s="164" t="s">
        <v>454</v>
      </c>
      <c r="BG247" s="165" t="s">
        <v>139</v>
      </c>
      <c r="BH247" s="164" t="s">
        <v>390</v>
      </c>
      <c r="BI247" s="164" t="s">
        <v>109</v>
      </c>
      <c r="BJ247" s="164" t="s">
        <v>845</v>
      </c>
      <c r="BK247" s="164" t="s">
        <v>688</v>
      </c>
      <c r="BL247" s="164" t="s">
        <v>781</v>
      </c>
      <c r="BM247" s="164" t="s">
        <v>750</v>
      </c>
      <c r="BN247" s="165" t="s">
        <v>1118</v>
      </c>
      <c r="BO247" s="164" t="s">
        <v>561</v>
      </c>
      <c r="BP247" s="164" t="s">
        <v>907</v>
      </c>
      <c r="BQ247" s="166" t="s">
        <v>624</v>
      </c>
      <c r="BS247" s="42"/>
      <c r="BT247" s="50" t="s">
        <v>647</v>
      </c>
      <c r="BU247" s="51" t="s">
        <v>1014</v>
      </c>
      <c r="BV247" s="52">
        <f>K3+(238*K5)</f>
        <v>239</v>
      </c>
      <c r="BW247" s="42"/>
    </row>
    <row r="248" spans="1:75" x14ac:dyDescent="0.2">
      <c r="A248" s="1">
        <v>30</v>
      </c>
      <c r="B248" s="7">
        <v>1014</v>
      </c>
      <c r="C248" s="8">
        <v>613</v>
      </c>
      <c r="D248" s="8">
        <v>87</v>
      </c>
      <c r="E248" s="8">
        <v>456</v>
      </c>
      <c r="F248" s="8">
        <v>236</v>
      </c>
      <c r="G248" s="8">
        <v>379</v>
      </c>
      <c r="H248" s="8">
        <v>841</v>
      </c>
      <c r="I248" s="8">
        <v>730</v>
      </c>
      <c r="J248" s="8">
        <v>592</v>
      </c>
      <c r="K248" s="8">
        <v>991</v>
      </c>
      <c r="L248" s="8">
        <v>493</v>
      </c>
      <c r="M248" s="8">
        <v>126</v>
      </c>
      <c r="N248" s="8">
        <v>338</v>
      </c>
      <c r="O248" s="8">
        <v>193</v>
      </c>
      <c r="P248" s="8">
        <v>755</v>
      </c>
      <c r="Q248" s="8">
        <v>868</v>
      </c>
      <c r="R248" s="8">
        <v>148</v>
      </c>
      <c r="S248" s="8">
        <v>259</v>
      </c>
      <c r="T248" s="8">
        <v>817</v>
      </c>
      <c r="U248" s="8">
        <v>674</v>
      </c>
      <c r="V248" s="8">
        <v>910</v>
      </c>
      <c r="W248" s="8">
        <v>541</v>
      </c>
      <c r="X248" s="8">
        <v>47</v>
      </c>
      <c r="Y248" s="8">
        <v>448</v>
      </c>
      <c r="Z248" s="8">
        <v>298</v>
      </c>
      <c r="AA248" s="8">
        <v>185</v>
      </c>
      <c r="AB248" s="8">
        <v>651</v>
      </c>
      <c r="AC248" s="8">
        <v>796</v>
      </c>
      <c r="AD248" s="8">
        <v>568</v>
      </c>
      <c r="AE248" s="97">
        <v>935</v>
      </c>
      <c r="AF248" s="14">
        <v>405</v>
      </c>
      <c r="AG248" s="9">
        <v>6</v>
      </c>
      <c r="AH248" s="5">
        <f t="shared" si="52"/>
        <v>16400</v>
      </c>
      <c r="AI248" s="5">
        <f t="shared" si="53"/>
        <v>11201200</v>
      </c>
      <c r="AJ248" s="2">
        <f t="shared" si="51"/>
        <v>8606720000</v>
      </c>
      <c r="AL248" s="167" t="s">
        <v>184</v>
      </c>
      <c r="AM248" s="164" t="s">
        <v>342</v>
      </c>
      <c r="AN248" s="164" t="s">
        <v>247</v>
      </c>
      <c r="AO248" s="164" t="s">
        <v>279</v>
      </c>
      <c r="AP248" s="164" t="s">
        <v>61</v>
      </c>
      <c r="AQ248" s="164" t="s">
        <v>469</v>
      </c>
      <c r="AR248" s="165" t="s">
        <v>123</v>
      </c>
      <c r="AS248" s="164" t="s">
        <v>405</v>
      </c>
      <c r="AT248" s="164" t="s">
        <v>673</v>
      </c>
      <c r="AU248" s="165" t="s">
        <v>830</v>
      </c>
      <c r="AV248" s="164" t="s">
        <v>735</v>
      </c>
      <c r="AW248" s="164" t="s">
        <v>767</v>
      </c>
      <c r="AX248" s="164" t="s">
        <v>546</v>
      </c>
      <c r="AY248" s="164" t="s">
        <v>954</v>
      </c>
      <c r="AZ248" s="164" t="s">
        <v>610</v>
      </c>
      <c r="BA248" s="165" t="s">
        <v>892</v>
      </c>
      <c r="BB248" s="164" t="s">
        <v>334</v>
      </c>
      <c r="BC248" s="164" t="s">
        <v>176</v>
      </c>
      <c r="BD248" s="164" t="s">
        <v>271</v>
      </c>
      <c r="BE248" s="164" t="s">
        <v>239</v>
      </c>
      <c r="BF248" s="165" t="s">
        <v>1130</v>
      </c>
      <c r="BG248" s="164" t="s">
        <v>53</v>
      </c>
      <c r="BH248" s="164" t="s">
        <v>397</v>
      </c>
      <c r="BI248" s="164" t="s">
        <v>116</v>
      </c>
      <c r="BJ248" s="164" t="s">
        <v>854</v>
      </c>
      <c r="BK248" s="164" t="s">
        <v>697</v>
      </c>
      <c r="BL248" s="164" t="s">
        <v>790</v>
      </c>
      <c r="BM248" s="164" t="s">
        <v>759</v>
      </c>
      <c r="BN248" s="164" t="s">
        <v>977</v>
      </c>
      <c r="BO248" s="165" t="s">
        <v>570</v>
      </c>
      <c r="BP248" s="164" t="s">
        <v>916</v>
      </c>
      <c r="BQ248" s="166" t="s">
        <v>633</v>
      </c>
      <c r="BS248" s="42"/>
      <c r="BT248" s="50" t="s">
        <v>589</v>
      </c>
      <c r="BU248" s="51" t="s">
        <v>1014</v>
      </c>
      <c r="BV248" s="52">
        <f>K3+(239*K5)</f>
        <v>240</v>
      </c>
      <c r="BW248" s="42"/>
    </row>
    <row r="249" spans="1:75" x14ac:dyDescent="0.2">
      <c r="A249" s="1">
        <v>31</v>
      </c>
      <c r="B249" s="7">
        <v>426</v>
      </c>
      <c r="C249" s="8">
        <v>57</v>
      </c>
      <c r="D249" s="8">
        <v>523</v>
      </c>
      <c r="E249" s="8">
        <v>924</v>
      </c>
      <c r="F249" s="8">
        <v>696</v>
      </c>
      <c r="G249" s="8">
        <v>807</v>
      </c>
      <c r="H249" s="8">
        <v>277</v>
      </c>
      <c r="I249" s="8">
        <v>134</v>
      </c>
      <c r="J249" s="8">
        <v>20</v>
      </c>
      <c r="K249" s="8">
        <v>387</v>
      </c>
      <c r="L249" s="8">
        <v>945</v>
      </c>
      <c r="M249" s="8">
        <v>546</v>
      </c>
      <c r="N249" s="8">
        <v>782</v>
      </c>
      <c r="O249" s="8">
        <v>669</v>
      </c>
      <c r="P249" s="8">
        <v>175</v>
      </c>
      <c r="Q249" s="8">
        <v>320</v>
      </c>
      <c r="R249" s="8">
        <v>720</v>
      </c>
      <c r="S249" s="8">
        <v>863</v>
      </c>
      <c r="T249" s="8">
        <v>365</v>
      </c>
      <c r="U249" s="8">
        <v>254</v>
      </c>
      <c r="V249" s="8">
        <v>466</v>
      </c>
      <c r="W249" s="8">
        <v>65</v>
      </c>
      <c r="X249" s="8">
        <v>627</v>
      </c>
      <c r="Y249" s="8">
        <v>996</v>
      </c>
      <c r="Z249" s="8">
        <v>886</v>
      </c>
      <c r="AA249" s="8">
        <v>741</v>
      </c>
      <c r="AB249" s="8">
        <v>215</v>
      </c>
      <c r="AC249" s="8">
        <v>328</v>
      </c>
      <c r="AD249" s="8">
        <v>108</v>
      </c>
      <c r="AE249" s="14">
        <v>507</v>
      </c>
      <c r="AF249" s="97">
        <v>969</v>
      </c>
      <c r="AG249" s="9">
        <v>602</v>
      </c>
      <c r="AH249" s="5">
        <f t="shared" si="52"/>
        <v>16400</v>
      </c>
      <c r="AI249" s="5">
        <f t="shared" si="53"/>
        <v>11201200</v>
      </c>
      <c r="AL249" s="163" t="s">
        <v>195</v>
      </c>
      <c r="AM249" s="164" t="s">
        <v>353</v>
      </c>
      <c r="AN249" s="164" t="s">
        <v>258</v>
      </c>
      <c r="AO249" s="165" t="s">
        <v>1124</v>
      </c>
      <c r="AP249" s="164" t="s">
        <v>72</v>
      </c>
      <c r="AQ249" s="164" t="s">
        <v>478</v>
      </c>
      <c r="AR249" s="164" t="s">
        <v>134</v>
      </c>
      <c r="AS249" s="164" t="s">
        <v>416</v>
      </c>
      <c r="AT249" s="164" t="s">
        <v>678</v>
      </c>
      <c r="AU249" s="164" t="s">
        <v>835</v>
      </c>
      <c r="AV249" s="165" t="s">
        <v>740</v>
      </c>
      <c r="AW249" s="164" t="s">
        <v>771</v>
      </c>
      <c r="AX249" s="164" t="s">
        <v>551</v>
      </c>
      <c r="AY249" s="164" t="s">
        <v>958</v>
      </c>
      <c r="AZ249" s="164" t="s">
        <v>614</v>
      </c>
      <c r="BA249" s="164" t="s">
        <v>897</v>
      </c>
      <c r="BB249" s="164" t="s">
        <v>329</v>
      </c>
      <c r="BC249" s="165" t="s">
        <v>172</v>
      </c>
      <c r="BD249" s="164" t="s">
        <v>266</v>
      </c>
      <c r="BE249" s="164" t="s">
        <v>234</v>
      </c>
      <c r="BF249" s="164" t="s">
        <v>456</v>
      </c>
      <c r="BG249" s="164" t="s">
        <v>48</v>
      </c>
      <c r="BH249" s="164" t="s">
        <v>392</v>
      </c>
      <c r="BI249" s="165" t="s">
        <v>111</v>
      </c>
      <c r="BJ249" s="165" t="s">
        <v>843</v>
      </c>
      <c r="BK249" s="164" t="s">
        <v>686</v>
      </c>
      <c r="BL249" s="164" t="s">
        <v>779</v>
      </c>
      <c r="BM249" s="164" t="s">
        <v>748</v>
      </c>
      <c r="BN249" s="164" t="s">
        <v>966</v>
      </c>
      <c r="BO249" s="164" t="s">
        <v>559</v>
      </c>
      <c r="BP249" s="165" t="s">
        <v>905</v>
      </c>
      <c r="BQ249" s="166" t="s">
        <v>622</v>
      </c>
      <c r="BS249" s="42"/>
      <c r="BT249" s="50" t="s">
        <v>97</v>
      </c>
      <c r="BU249" s="51" t="s">
        <v>1014</v>
      </c>
      <c r="BV249" s="52">
        <f>K3+(240*K5)</f>
        <v>241</v>
      </c>
      <c r="BW249" s="42"/>
    </row>
    <row r="250" spans="1:75" ht="13.5" thickBot="1" x14ac:dyDescent="0.25">
      <c r="A250" s="1">
        <v>32</v>
      </c>
      <c r="B250" s="81">
        <v>13</v>
      </c>
      <c r="C250" s="10">
        <v>414</v>
      </c>
      <c r="D250" s="10">
        <v>944</v>
      </c>
      <c r="E250" s="10">
        <v>575</v>
      </c>
      <c r="F250" s="10">
        <v>787</v>
      </c>
      <c r="G250" s="10">
        <v>644</v>
      </c>
      <c r="H250" s="10">
        <v>178</v>
      </c>
      <c r="I250" s="10">
        <v>289</v>
      </c>
      <c r="J250" s="10">
        <v>439</v>
      </c>
      <c r="K250" s="10">
        <v>40</v>
      </c>
      <c r="L250" s="10">
        <v>534</v>
      </c>
      <c r="M250" s="10">
        <v>901</v>
      </c>
      <c r="N250" s="10">
        <v>681</v>
      </c>
      <c r="O250" s="10">
        <v>826</v>
      </c>
      <c r="P250" s="10">
        <v>268</v>
      </c>
      <c r="Q250" s="10">
        <v>155</v>
      </c>
      <c r="R250" s="10">
        <v>875</v>
      </c>
      <c r="S250" s="10">
        <v>764</v>
      </c>
      <c r="T250" s="10">
        <v>202</v>
      </c>
      <c r="U250" s="10">
        <v>345</v>
      </c>
      <c r="V250" s="10">
        <v>117</v>
      </c>
      <c r="W250" s="10">
        <v>486</v>
      </c>
      <c r="X250" s="10">
        <v>984</v>
      </c>
      <c r="Y250" s="10">
        <v>583</v>
      </c>
      <c r="Z250" s="10">
        <v>721</v>
      </c>
      <c r="AA250" s="10">
        <v>834</v>
      </c>
      <c r="AB250" s="10">
        <v>372</v>
      </c>
      <c r="AC250" s="10">
        <v>227</v>
      </c>
      <c r="AD250" s="27">
        <v>463</v>
      </c>
      <c r="AE250" s="10">
        <v>96</v>
      </c>
      <c r="AF250" s="10">
        <v>622</v>
      </c>
      <c r="AG250" s="120">
        <v>1021</v>
      </c>
      <c r="AH250" s="5">
        <f t="shared" si="52"/>
        <v>16400</v>
      </c>
      <c r="AI250" s="5">
        <f t="shared" si="53"/>
        <v>11201200</v>
      </c>
      <c r="AL250" s="169" t="s">
        <v>182</v>
      </c>
      <c r="AM250" s="170" t="s">
        <v>340</v>
      </c>
      <c r="AN250" s="171" t="s">
        <v>245</v>
      </c>
      <c r="AO250" s="170" t="s">
        <v>277</v>
      </c>
      <c r="AP250" s="170" t="s">
        <v>59</v>
      </c>
      <c r="AQ250" s="170" t="s">
        <v>467</v>
      </c>
      <c r="AR250" s="170" t="s">
        <v>121</v>
      </c>
      <c r="AS250" s="170" t="s">
        <v>403</v>
      </c>
      <c r="AT250" s="170" t="s">
        <v>675</v>
      </c>
      <c r="AU250" s="170" t="s">
        <v>832</v>
      </c>
      <c r="AV250" s="170" t="s">
        <v>737</v>
      </c>
      <c r="AW250" s="171" t="s">
        <v>1109</v>
      </c>
      <c r="AX250" s="170" t="s">
        <v>548</v>
      </c>
      <c r="AY250" s="170" t="s">
        <v>955</v>
      </c>
      <c r="AZ250" s="170" t="s">
        <v>612</v>
      </c>
      <c r="BA250" s="170" t="s">
        <v>894</v>
      </c>
      <c r="BB250" s="171" t="s">
        <v>332</v>
      </c>
      <c r="BC250" s="170" t="s">
        <v>174</v>
      </c>
      <c r="BD250" s="170" t="s">
        <v>269</v>
      </c>
      <c r="BE250" s="170" t="s">
        <v>237</v>
      </c>
      <c r="BF250" s="170" t="s">
        <v>459</v>
      </c>
      <c r="BG250" s="170" t="s">
        <v>51</v>
      </c>
      <c r="BH250" s="171" t="s">
        <v>395</v>
      </c>
      <c r="BI250" s="170" t="s">
        <v>114</v>
      </c>
      <c r="BJ250" s="170" t="s">
        <v>856</v>
      </c>
      <c r="BK250" s="171" t="s">
        <v>699</v>
      </c>
      <c r="BL250" s="170" t="s">
        <v>792</v>
      </c>
      <c r="BM250" s="170" t="s">
        <v>761</v>
      </c>
      <c r="BN250" s="170" t="s">
        <v>979</v>
      </c>
      <c r="BO250" s="170" t="s">
        <v>572</v>
      </c>
      <c r="BP250" s="170" t="s">
        <v>918</v>
      </c>
      <c r="BQ250" s="172" t="s">
        <v>635</v>
      </c>
      <c r="BS250" s="42"/>
      <c r="BT250" s="50" t="s">
        <v>153</v>
      </c>
      <c r="BU250" s="51" t="s">
        <v>1014</v>
      </c>
      <c r="BV250" s="52">
        <f>K3+(241*K5)</f>
        <v>242</v>
      </c>
      <c r="BW250" s="42"/>
    </row>
    <row r="251" spans="1:75" x14ac:dyDescent="0.2">
      <c r="A251" s="3" t="s">
        <v>0</v>
      </c>
      <c r="B251" s="5">
        <f>SUM(B219:B250)</f>
        <v>16400</v>
      </c>
      <c r="C251" s="5">
        <f t="shared" ref="C251:AG251" si="54">SUM(C219:C250)</f>
        <v>16400</v>
      </c>
      <c r="D251" s="5">
        <f t="shared" si="54"/>
        <v>16400</v>
      </c>
      <c r="E251" s="5">
        <f t="shared" si="54"/>
        <v>16400</v>
      </c>
      <c r="F251" s="5">
        <f t="shared" si="54"/>
        <v>16400</v>
      </c>
      <c r="G251" s="5">
        <f t="shared" si="54"/>
        <v>16400</v>
      </c>
      <c r="H251" s="5">
        <f t="shared" si="54"/>
        <v>16400</v>
      </c>
      <c r="I251" s="5">
        <f t="shared" si="54"/>
        <v>16400</v>
      </c>
      <c r="J251" s="5">
        <f t="shared" si="54"/>
        <v>16400</v>
      </c>
      <c r="K251" s="5">
        <f t="shared" si="54"/>
        <v>16400</v>
      </c>
      <c r="L251" s="5">
        <f t="shared" si="54"/>
        <v>16400</v>
      </c>
      <c r="M251" s="5">
        <f t="shared" si="54"/>
        <v>16400</v>
      </c>
      <c r="N251" s="5">
        <f t="shared" si="54"/>
        <v>16400</v>
      </c>
      <c r="O251" s="5">
        <f t="shared" si="54"/>
        <v>16400</v>
      </c>
      <c r="P251" s="5">
        <f t="shared" si="54"/>
        <v>16400</v>
      </c>
      <c r="Q251" s="5">
        <f t="shared" si="54"/>
        <v>16400</v>
      </c>
      <c r="R251" s="5">
        <f t="shared" si="54"/>
        <v>16400</v>
      </c>
      <c r="S251" s="5">
        <f t="shared" si="54"/>
        <v>16400</v>
      </c>
      <c r="T251" s="5">
        <f t="shared" si="54"/>
        <v>16400</v>
      </c>
      <c r="U251" s="5">
        <f t="shared" si="54"/>
        <v>16400</v>
      </c>
      <c r="V251" s="5">
        <f t="shared" si="54"/>
        <v>16400</v>
      </c>
      <c r="W251" s="5">
        <f t="shared" si="54"/>
        <v>16400</v>
      </c>
      <c r="X251" s="5">
        <f t="shared" si="54"/>
        <v>16400</v>
      </c>
      <c r="Y251" s="5">
        <f t="shared" si="54"/>
        <v>16400</v>
      </c>
      <c r="Z251" s="5">
        <f t="shared" si="54"/>
        <v>16400</v>
      </c>
      <c r="AA251" s="5">
        <f t="shared" si="54"/>
        <v>16400</v>
      </c>
      <c r="AB251" s="5">
        <f t="shared" si="54"/>
        <v>16400</v>
      </c>
      <c r="AC251" s="5">
        <f t="shared" si="54"/>
        <v>16400</v>
      </c>
      <c r="AD251" s="5">
        <f t="shared" si="54"/>
        <v>16400</v>
      </c>
      <c r="AE251" s="5">
        <f t="shared" si="54"/>
        <v>16400</v>
      </c>
      <c r="AF251" s="5">
        <f t="shared" si="54"/>
        <v>16400</v>
      </c>
      <c r="AG251" s="5">
        <f t="shared" si="54"/>
        <v>16400</v>
      </c>
      <c r="AH251" s="5"/>
      <c r="AI251" s="5"/>
      <c r="AL251" s="136"/>
      <c r="AM251" s="136"/>
      <c r="AN251" s="136"/>
      <c r="AO251" s="136"/>
      <c r="AP251" s="136"/>
      <c r="AQ251" s="136"/>
      <c r="AR251" s="136"/>
      <c r="AS251" s="136"/>
      <c r="AT251" s="136"/>
      <c r="AU251" s="136"/>
      <c r="AV251" s="136"/>
      <c r="AW251" s="136"/>
      <c r="AX251" s="136"/>
      <c r="AY251" s="136"/>
      <c r="AZ251" s="136"/>
      <c r="BA251" s="136"/>
      <c r="BB251" s="136"/>
      <c r="BC251" s="136"/>
      <c r="BD251" s="136"/>
      <c r="BE251" s="136"/>
      <c r="BF251" s="136"/>
      <c r="BG251" s="136"/>
      <c r="BH251" s="136"/>
      <c r="BI251" s="136"/>
      <c r="BJ251" s="136"/>
      <c r="BK251" s="136"/>
      <c r="BL251" s="136"/>
      <c r="BM251" s="136"/>
      <c r="BN251" s="136"/>
      <c r="BO251" s="136"/>
      <c r="BP251" s="136"/>
      <c r="BQ251" s="136"/>
      <c r="BS251" s="42"/>
      <c r="BT251" s="50" t="s">
        <v>300</v>
      </c>
      <c r="BU251" s="51" t="s">
        <v>1014</v>
      </c>
      <c r="BV251" s="52">
        <f>K3+(242*K5)</f>
        <v>243</v>
      </c>
      <c r="BW251" s="42"/>
    </row>
    <row r="252" spans="1:75" x14ac:dyDescent="0.2">
      <c r="A252" s="3" t="s">
        <v>1</v>
      </c>
      <c r="B252" s="5">
        <f>SUMSQ(B219:B250)</f>
        <v>11201200</v>
      </c>
      <c r="C252" s="5">
        <f t="shared" ref="C252:AG252" si="55">SUMSQ(C219:C250)</f>
        <v>11201200</v>
      </c>
      <c r="D252" s="5">
        <f t="shared" si="55"/>
        <v>11201200</v>
      </c>
      <c r="E252" s="5">
        <f t="shared" si="55"/>
        <v>11201200</v>
      </c>
      <c r="F252" s="5">
        <f t="shared" si="55"/>
        <v>11201200</v>
      </c>
      <c r="G252" s="5">
        <f t="shared" si="55"/>
        <v>11201200</v>
      </c>
      <c r="H252" s="5">
        <f t="shared" si="55"/>
        <v>11201200</v>
      </c>
      <c r="I252" s="5">
        <f t="shared" si="55"/>
        <v>11201200</v>
      </c>
      <c r="J252" s="5">
        <f t="shared" si="55"/>
        <v>11201200</v>
      </c>
      <c r="K252" s="5">
        <f t="shared" si="55"/>
        <v>11201200</v>
      </c>
      <c r="L252" s="5">
        <f t="shared" si="55"/>
        <v>11201200</v>
      </c>
      <c r="M252" s="5">
        <f t="shared" si="55"/>
        <v>11201200</v>
      </c>
      <c r="N252" s="5">
        <f t="shared" si="55"/>
        <v>11201200</v>
      </c>
      <c r="O252" s="5">
        <f t="shared" si="55"/>
        <v>11201200</v>
      </c>
      <c r="P252" s="5">
        <f t="shared" si="55"/>
        <v>11201200</v>
      </c>
      <c r="Q252" s="5">
        <f t="shared" si="55"/>
        <v>11201200</v>
      </c>
      <c r="R252" s="5">
        <f t="shared" si="55"/>
        <v>11201200</v>
      </c>
      <c r="S252" s="5">
        <f t="shared" si="55"/>
        <v>11201200</v>
      </c>
      <c r="T252" s="5">
        <f t="shared" si="55"/>
        <v>11201200</v>
      </c>
      <c r="U252" s="5">
        <f t="shared" si="55"/>
        <v>11201200</v>
      </c>
      <c r="V252" s="5">
        <f t="shared" si="55"/>
        <v>11201200</v>
      </c>
      <c r="W252" s="5">
        <f t="shared" si="55"/>
        <v>11201200</v>
      </c>
      <c r="X252" s="5">
        <f t="shared" si="55"/>
        <v>11201200</v>
      </c>
      <c r="Y252" s="5">
        <f t="shared" si="55"/>
        <v>11201200</v>
      </c>
      <c r="Z252" s="5">
        <f t="shared" si="55"/>
        <v>11201200</v>
      </c>
      <c r="AA252" s="5">
        <f t="shared" si="55"/>
        <v>11201200</v>
      </c>
      <c r="AB252" s="5">
        <f t="shared" si="55"/>
        <v>11201200</v>
      </c>
      <c r="AC252" s="5">
        <f t="shared" si="55"/>
        <v>11201200</v>
      </c>
      <c r="AD252" s="5">
        <f t="shared" si="55"/>
        <v>11201200</v>
      </c>
      <c r="AE252" s="5">
        <f t="shared" si="55"/>
        <v>11201200</v>
      </c>
      <c r="AF252" s="5">
        <f t="shared" si="55"/>
        <v>11201200</v>
      </c>
      <c r="AG252" s="5">
        <f t="shared" si="55"/>
        <v>11201200</v>
      </c>
      <c r="AH252" s="5" t="s">
        <v>5</v>
      </c>
      <c r="AI252" s="5"/>
      <c r="AL252" s="136"/>
      <c r="AM252" s="136"/>
      <c r="AN252" s="136"/>
      <c r="AO252" s="136"/>
      <c r="AP252" s="136"/>
      <c r="AQ252" s="136"/>
      <c r="AR252" s="136"/>
      <c r="AS252" s="136"/>
      <c r="AT252" s="136"/>
      <c r="AU252" s="136"/>
      <c r="AV252" s="136"/>
      <c r="AW252" s="136"/>
      <c r="AX252" s="136"/>
      <c r="AY252" s="136"/>
      <c r="AZ252" s="136"/>
      <c r="BA252" s="136"/>
      <c r="BB252" s="136"/>
      <c r="BC252" s="136"/>
      <c r="BD252" s="136"/>
      <c r="BE252" s="136"/>
      <c r="BF252" s="136"/>
      <c r="BG252" s="136"/>
      <c r="BH252" s="136"/>
      <c r="BI252" s="136"/>
      <c r="BJ252" s="136"/>
      <c r="BK252" s="136"/>
      <c r="BL252" s="136"/>
      <c r="BM252" s="136"/>
      <c r="BN252" s="136"/>
      <c r="BO252" s="136"/>
      <c r="BP252" s="136"/>
      <c r="BQ252" s="136"/>
      <c r="BS252" s="42"/>
      <c r="BT252" s="50" t="s">
        <v>492</v>
      </c>
      <c r="BU252" s="51" t="s">
        <v>1014</v>
      </c>
      <c r="BV252" s="52">
        <f>K3+(243*K5)</f>
        <v>244</v>
      </c>
      <c r="BW252" s="42"/>
    </row>
    <row r="253" spans="1:75" x14ac:dyDescent="0.2">
      <c r="A253" s="3"/>
      <c r="AH253" s="5"/>
      <c r="AI253" s="5"/>
      <c r="AK253" s="79" t="s">
        <v>1148</v>
      </c>
      <c r="AL253" s="137" t="s">
        <v>1098</v>
      </c>
      <c r="AM253" s="137" t="s">
        <v>1159</v>
      </c>
      <c r="AN253" s="137" t="s">
        <v>1160</v>
      </c>
      <c r="AO253" s="137" t="s">
        <v>1161</v>
      </c>
      <c r="AP253" s="137" t="s">
        <v>1102</v>
      </c>
      <c r="AQ253" s="137" t="s">
        <v>1162</v>
      </c>
      <c r="AR253" s="137" t="s">
        <v>1163</v>
      </c>
      <c r="AS253" s="137" t="s">
        <v>1164</v>
      </c>
      <c r="AT253" s="137" t="s">
        <v>1104</v>
      </c>
      <c r="AU253" s="137" t="s">
        <v>1165</v>
      </c>
      <c r="AV253" s="137" t="s">
        <v>1107</v>
      </c>
      <c r="AW253" s="137" t="s">
        <v>1105</v>
      </c>
      <c r="AX253" s="137" t="s">
        <v>1100</v>
      </c>
      <c r="AY253" s="137" t="s">
        <v>1166</v>
      </c>
      <c r="AZ253" s="137" t="s">
        <v>1167</v>
      </c>
      <c r="BA253" s="137" t="s">
        <v>1168</v>
      </c>
      <c r="BB253" s="137" t="s">
        <v>1169</v>
      </c>
      <c r="BC253" s="137" t="s">
        <v>1170</v>
      </c>
      <c r="BD253" s="137" t="s">
        <v>1171</v>
      </c>
      <c r="BE253" s="137" t="s">
        <v>1172</v>
      </c>
      <c r="BF253" s="137" t="s">
        <v>1173</v>
      </c>
      <c r="BG253" s="137" t="s">
        <v>1174</v>
      </c>
      <c r="BH253" s="137" t="s">
        <v>1175</v>
      </c>
      <c r="BI253" s="137" t="s">
        <v>1176</v>
      </c>
      <c r="BJ253" s="137" t="s">
        <v>1177</v>
      </c>
      <c r="BK253" s="137" t="s">
        <v>1178</v>
      </c>
      <c r="BL253" s="128" t="s">
        <v>1101</v>
      </c>
      <c r="BM253" s="128" t="s">
        <v>1099</v>
      </c>
      <c r="BN253" s="138" t="s">
        <v>1117</v>
      </c>
      <c r="BO253" s="121" t="s">
        <v>1106</v>
      </c>
      <c r="BP253" s="121" t="s">
        <v>1108</v>
      </c>
      <c r="BQ253" s="121" t="s">
        <v>1103</v>
      </c>
      <c r="BS253" s="42"/>
      <c r="BT253" s="50" t="s">
        <v>553</v>
      </c>
      <c r="BU253" s="51" t="s">
        <v>1014</v>
      </c>
      <c r="BV253" s="52">
        <f>K3+(244*K5)</f>
        <v>245</v>
      </c>
      <c r="BW253" s="42"/>
    </row>
    <row r="254" spans="1:75" x14ac:dyDescent="0.2">
      <c r="A254" s="3" t="s">
        <v>3</v>
      </c>
      <c r="B254" s="2">
        <f>B219</f>
        <v>4</v>
      </c>
      <c r="C254" s="2">
        <f>C220</f>
        <v>56</v>
      </c>
      <c r="D254" s="2">
        <f>D221</f>
        <v>90</v>
      </c>
      <c r="E254" s="2">
        <f>E222</f>
        <v>110</v>
      </c>
      <c r="F254" s="2">
        <f>F223</f>
        <v>159</v>
      </c>
      <c r="G254" s="2">
        <f>G224</f>
        <v>171</v>
      </c>
      <c r="H254" s="2">
        <f>H225</f>
        <v>197</v>
      </c>
      <c r="I254" s="2">
        <f>I226</f>
        <v>241</v>
      </c>
      <c r="J254" s="2">
        <f>J227</f>
        <v>269</v>
      </c>
      <c r="K254" s="2">
        <f>K228</f>
        <v>313</v>
      </c>
      <c r="L254" s="2">
        <f>L229</f>
        <v>343</v>
      </c>
      <c r="M254" s="2">
        <f>M230</f>
        <v>355</v>
      </c>
      <c r="N254" s="2">
        <f>N231</f>
        <v>402</v>
      </c>
      <c r="O254" s="2">
        <f>O232</f>
        <v>422</v>
      </c>
      <c r="P254" s="2">
        <f>P233</f>
        <v>460</v>
      </c>
      <c r="Q254" s="2">
        <f>Q234</f>
        <v>512</v>
      </c>
      <c r="R254" s="2">
        <f>R235</f>
        <v>513</v>
      </c>
      <c r="S254" s="2">
        <f>S236</f>
        <v>565</v>
      </c>
      <c r="T254" s="2">
        <f>T237</f>
        <v>603</v>
      </c>
      <c r="U254" s="2">
        <f>U238</f>
        <v>623</v>
      </c>
      <c r="V254" s="2">
        <f>V239</f>
        <v>670</v>
      </c>
      <c r="W254" s="2">
        <f>W240</f>
        <v>682</v>
      </c>
      <c r="X254" s="2">
        <f>X241</f>
        <v>712</v>
      </c>
      <c r="Y254" s="2">
        <f>Y242</f>
        <v>756</v>
      </c>
      <c r="Z254" s="2">
        <f>Z243</f>
        <v>784</v>
      </c>
      <c r="AA254" s="2">
        <f>AA244</f>
        <v>828</v>
      </c>
      <c r="AB254" s="2">
        <f>AB245</f>
        <v>854</v>
      </c>
      <c r="AC254" s="2">
        <f>AC246</f>
        <v>866</v>
      </c>
      <c r="AD254" s="2">
        <f>AD247</f>
        <v>915</v>
      </c>
      <c r="AE254" s="2">
        <f>AE248</f>
        <v>935</v>
      </c>
      <c r="AF254" s="2">
        <f>AF249</f>
        <v>969</v>
      </c>
      <c r="AG254" s="2">
        <f>AG250</f>
        <v>1021</v>
      </c>
      <c r="AH254" s="5">
        <f t="shared" ref="AH254:AH257" si="56">SUM(B254:AG254)</f>
        <v>16400</v>
      </c>
      <c r="AI254" s="5">
        <f t="shared" ref="AI254:AI257" si="57">SUMSQ(B254:AG254)</f>
        <v>11201200</v>
      </c>
      <c r="AJ254" s="2">
        <f t="shared" ref="AJ254:AJ257" si="58">B254^3+C254^3+D254^3+E254^3+F254^3+G254^3+H254^3+I254^3+J254^3+K254^3+L254^3+M254^3+N254^3+O254^3+P254^3+Q254^3+R254^3+S254^3+T254^3+U254^3+V254^3+W254^3+X254^3+Y254^3+Z254^3+AA254^3+AB254^3+AC254^3+AD254^3+AE254^3+AF254^3+AG254^3</f>
        <v>8606720000</v>
      </c>
      <c r="AK254" s="79" t="s">
        <v>1149</v>
      </c>
      <c r="AL254" s="137" t="s">
        <v>1098</v>
      </c>
      <c r="AM254" s="137" t="s">
        <v>1159</v>
      </c>
      <c r="AN254" s="137" t="s">
        <v>1160</v>
      </c>
      <c r="AO254" s="137" t="s">
        <v>1161</v>
      </c>
      <c r="AP254" s="137" t="s">
        <v>1102</v>
      </c>
      <c r="AQ254" s="137" t="s">
        <v>1162</v>
      </c>
      <c r="AR254" s="137" t="s">
        <v>1163</v>
      </c>
      <c r="AS254" s="137" t="s">
        <v>1164</v>
      </c>
      <c r="AT254" s="137" t="s">
        <v>1104</v>
      </c>
      <c r="AU254" s="137" t="s">
        <v>1165</v>
      </c>
      <c r="AV254" s="137" t="s">
        <v>1107</v>
      </c>
      <c r="AW254" s="137" t="s">
        <v>1105</v>
      </c>
      <c r="AX254" s="137" t="s">
        <v>1100</v>
      </c>
      <c r="AY254" s="137" t="s">
        <v>1166</v>
      </c>
      <c r="AZ254" s="137" t="s">
        <v>1167</v>
      </c>
      <c r="BA254" s="137" t="s">
        <v>1168</v>
      </c>
      <c r="BB254" s="137" t="s">
        <v>1169</v>
      </c>
      <c r="BC254" s="137" t="s">
        <v>1170</v>
      </c>
      <c r="BD254" s="137" t="s">
        <v>1171</v>
      </c>
      <c r="BE254" s="137" t="s">
        <v>1172</v>
      </c>
      <c r="BF254" s="137" t="s">
        <v>1173</v>
      </c>
      <c r="BG254" s="137" t="s">
        <v>1174</v>
      </c>
      <c r="BH254" s="137" t="s">
        <v>1175</v>
      </c>
      <c r="BI254" s="137" t="s">
        <v>1176</v>
      </c>
      <c r="BJ254" s="137" t="s">
        <v>1177</v>
      </c>
      <c r="BK254" s="137" t="s">
        <v>1178</v>
      </c>
      <c r="BL254" s="128" t="s">
        <v>1101</v>
      </c>
      <c r="BM254" s="128" t="s">
        <v>1099</v>
      </c>
      <c r="BN254" s="138" t="s">
        <v>1117</v>
      </c>
      <c r="BO254" s="121" t="s">
        <v>1106</v>
      </c>
      <c r="BP254" s="121" t="s">
        <v>1108</v>
      </c>
      <c r="BQ254" s="121" t="s">
        <v>1103</v>
      </c>
      <c r="BS254" s="42"/>
      <c r="BT254" s="50" t="s">
        <v>745</v>
      </c>
      <c r="BU254" s="51" t="s">
        <v>1014</v>
      </c>
      <c r="BV254" s="52">
        <f>K3+(245*K5)</f>
        <v>246</v>
      </c>
      <c r="BW254" s="42"/>
    </row>
    <row r="255" spans="1:75" x14ac:dyDescent="0.2">
      <c r="A255" s="3" t="s">
        <v>4</v>
      </c>
      <c r="B255" s="2">
        <f>B250</f>
        <v>13</v>
      </c>
      <c r="C255" s="2">
        <f>C249</f>
        <v>57</v>
      </c>
      <c r="D255" s="2">
        <f>D248</f>
        <v>87</v>
      </c>
      <c r="E255" s="2">
        <f>E247</f>
        <v>99</v>
      </c>
      <c r="F255" s="2">
        <f>F246</f>
        <v>146</v>
      </c>
      <c r="G255" s="2">
        <f>G245</f>
        <v>166</v>
      </c>
      <c r="H255" s="2">
        <f>H244</f>
        <v>204</v>
      </c>
      <c r="I255" s="2">
        <f>I243</f>
        <v>256</v>
      </c>
      <c r="J255" s="2">
        <f>J242</f>
        <v>260</v>
      </c>
      <c r="K255" s="2">
        <f>K241</f>
        <v>312</v>
      </c>
      <c r="L255" s="2">
        <f>L240</f>
        <v>346</v>
      </c>
      <c r="M255" s="2">
        <f>M239</f>
        <v>366</v>
      </c>
      <c r="N255" s="2">
        <f>N238</f>
        <v>415</v>
      </c>
      <c r="O255" s="2">
        <f>O237</f>
        <v>427</v>
      </c>
      <c r="P255" s="2">
        <f>P236</f>
        <v>453</v>
      </c>
      <c r="Q255" s="2">
        <f>Q235</f>
        <v>497</v>
      </c>
      <c r="R255" s="2">
        <f>R234</f>
        <v>528</v>
      </c>
      <c r="S255" s="2">
        <f>S233</f>
        <v>572</v>
      </c>
      <c r="T255" s="2">
        <f>T232</f>
        <v>598</v>
      </c>
      <c r="U255" s="2">
        <f>U231</f>
        <v>610</v>
      </c>
      <c r="V255" s="2">
        <f>V230</f>
        <v>659</v>
      </c>
      <c r="W255" s="2">
        <f>W229</f>
        <v>679</v>
      </c>
      <c r="X255" s="2">
        <f>X228</f>
        <v>713</v>
      </c>
      <c r="Y255" s="2">
        <f>Y227</f>
        <v>765</v>
      </c>
      <c r="Z255" s="2">
        <f>Z226</f>
        <v>769</v>
      </c>
      <c r="AA255" s="2">
        <f>AA225</f>
        <v>821</v>
      </c>
      <c r="AB255" s="2">
        <f>AB224</f>
        <v>859</v>
      </c>
      <c r="AC255" s="2">
        <f>AC223</f>
        <v>879</v>
      </c>
      <c r="AD255" s="2">
        <f>AD222</f>
        <v>926</v>
      </c>
      <c r="AE255" s="2">
        <f>AE221</f>
        <v>938</v>
      </c>
      <c r="AF255" s="2">
        <f>AF220</f>
        <v>968</v>
      </c>
      <c r="AG255" s="2">
        <f>AG219</f>
        <v>1012</v>
      </c>
      <c r="AH255" s="5">
        <f t="shared" si="56"/>
        <v>16400</v>
      </c>
      <c r="AI255" s="5">
        <f t="shared" si="57"/>
        <v>11201200</v>
      </c>
      <c r="AJ255" s="2">
        <f t="shared" si="58"/>
        <v>8606720000</v>
      </c>
      <c r="AN255" s="91"/>
      <c r="AO255" s="91"/>
      <c r="AP255" s="91"/>
      <c r="BS255" s="42"/>
      <c r="BT255" s="50" t="s">
        <v>847</v>
      </c>
      <c r="BU255" s="51" t="s">
        <v>1014</v>
      </c>
      <c r="BV255" s="52">
        <f>K3+(246*K5)</f>
        <v>247</v>
      </c>
      <c r="BW255" s="42"/>
    </row>
    <row r="256" spans="1:75" x14ac:dyDescent="0.2">
      <c r="A256" s="3" t="s">
        <v>6</v>
      </c>
      <c r="B256" s="2">
        <f>B235</f>
        <v>359</v>
      </c>
      <c r="C256" s="2">
        <f>C236</f>
        <v>339</v>
      </c>
      <c r="D256" s="2">
        <f>D237</f>
        <v>317</v>
      </c>
      <c r="E256" s="2">
        <f>E238</f>
        <v>265</v>
      </c>
      <c r="F256" s="2">
        <f>F239</f>
        <v>508</v>
      </c>
      <c r="G256" s="2">
        <f>G240</f>
        <v>464</v>
      </c>
      <c r="H256" s="2">
        <f>H241</f>
        <v>418</v>
      </c>
      <c r="I256" s="2">
        <f>I242</f>
        <v>406</v>
      </c>
      <c r="J256" s="2">
        <f>J243</f>
        <v>106</v>
      </c>
      <c r="K256" s="2">
        <f>K244</f>
        <v>94</v>
      </c>
      <c r="L256" s="2">
        <f>L245</f>
        <v>52</v>
      </c>
      <c r="M256" s="2">
        <f>M246</f>
        <v>8</v>
      </c>
      <c r="N256" s="2">
        <f>N247</f>
        <v>245</v>
      </c>
      <c r="O256" s="2">
        <f>O248</f>
        <v>193</v>
      </c>
      <c r="P256" s="2">
        <f>P249</f>
        <v>175</v>
      </c>
      <c r="Q256" s="2">
        <f>Q250</f>
        <v>155</v>
      </c>
      <c r="R256" s="2">
        <f>R219</f>
        <v>870</v>
      </c>
      <c r="S256" s="2">
        <f>S220</f>
        <v>850</v>
      </c>
      <c r="T256" s="2">
        <f>T221</f>
        <v>832</v>
      </c>
      <c r="U256" s="2">
        <f>U222</f>
        <v>780</v>
      </c>
      <c r="V256" s="2">
        <f>V223</f>
        <v>1017</v>
      </c>
      <c r="W256" s="2">
        <f>W224</f>
        <v>973</v>
      </c>
      <c r="X256" s="2">
        <f>X225</f>
        <v>931</v>
      </c>
      <c r="Y256" s="2">
        <f>Y226</f>
        <v>919</v>
      </c>
      <c r="Z256" s="2">
        <f>Z227</f>
        <v>619</v>
      </c>
      <c r="AA256" s="2">
        <f>AA228</f>
        <v>607</v>
      </c>
      <c r="AB256" s="2">
        <f>AB229</f>
        <v>561</v>
      </c>
      <c r="AC256" s="2">
        <f>AC230</f>
        <v>517</v>
      </c>
      <c r="AD256" s="2">
        <f>AD231</f>
        <v>760</v>
      </c>
      <c r="AE256" s="2">
        <f>AE232</f>
        <v>708</v>
      </c>
      <c r="AF256" s="2">
        <f>AF233</f>
        <v>686</v>
      </c>
      <c r="AG256" s="2">
        <f>AG234</f>
        <v>666</v>
      </c>
      <c r="AH256" s="5">
        <f t="shared" si="56"/>
        <v>16400</v>
      </c>
      <c r="AI256" s="5">
        <f t="shared" si="57"/>
        <v>11201200</v>
      </c>
      <c r="AJ256" s="2">
        <f t="shared" si="58"/>
        <v>8606720000</v>
      </c>
      <c r="AL256" s="92"/>
      <c r="AM256" s="92"/>
      <c r="AN256" s="92"/>
      <c r="AO256" s="92"/>
      <c r="AP256" s="92"/>
      <c r="AQ256" s="92"/>
      <c r="AR256" s="92"/>
      <c r="AS256" s="92"/>
      <c r="BJ256" s="92"/>
      <c r="BK256" s="92"/>
      <c r="BL256" s="92"/>
      <c r="BM256" s="92"/>
      <c r="BN256" s="92"/>
      <c r="BO256" s="92"/>
      <c r="BP256" s="92"/>
      <c r="BQ256" s="92"/>
      <c r="BS256" s="42"/>
      <c r="BT256" s="50" t="s">
        <v>904</v>
      </c>
      <c r="BU256" s="51" t="s">
        <v>1014</v>
      </c>
      <c r="BV256" s="52">
        <f>K3+(247*K5)</f>
        <v>248</v>
      </c>
      <c r="BW256" s="42"/>
    </row>
    <row r="257" spans="1:75" x14ac:dyDescent="0.2">
      <c r="A257" s="3" t="s">
        <v>7</v>
      </c>
      <c r="B257" s="2">
        <f>B234</f>
        <v>362</v>
      </c>
      <c r="C257" s="2">
        <f>C233</f>
        <v>350</v>
      </c>
      <c r="D257" s="2">
        <f>D232</f>
        <v>308</v>
      </c>
      <c r="E257" s="2">
        <f>E231</f>
        <v>264</v>
      </c>
      <c r="F257" s="2">
        <f>F230</f>
        <v>501</v>
      </c>
      <c r="G257" s="2">
        <f>G229</f>
        <v>449</v>
      </c>
      <c r="H257" s="2">
        <f>H228</f>
        <v>431</v>
      </c>
      <c r="I257" s="2">
        <f>I227</f>
        <v>411</v>
      </c>
      <c r="J257" s="2">
        <f>J226</f>
        <v>103</v>
      </c>
      <c r="K257" s="2">
        <f>K225</f>
        <v>83</v>
      </c>
      <c r="L257" s="2">
        <f>L224</f>
        <v>61</v>
      </c>
      <c r="M257" s="2">
        <f>M223</f>
        <v>9</v>
      </c>
      <c r="N257" s="2">
        <f>N222</f>
        <v>252</v>
      </c>
      <c r="O257" s="2">
        <f>O221</f>
        <v>208</v>
      </c>
      <c r="P257" s="2">
        <f>P220</f>
        <v>162</v>
      </c>
      <c r="Q257" s="2">
        <f>Q219</f>
        <v>150</v>
      </c>
      <c r="R257" s="2">
        <f>R250</f>
        <v>875</v>
      </c>
      <c r="S257" s="2">
        <f>S249</f>
        <v>863</v>
      </c>
      <c r="T257" s="2">
        <f>T248</f>
        <v>817</v>
      </c>
      <c r="U257" s="2">
        <f>U247</f>
        <v>773</v>
      </c>
      <c r="V257" s="2">
        <f>V246</f>
        <v>1016</v>
      </c>
      <c r="W257" s="2">
        <f>W245</f>
        <v>964</v>
      </c>
      <c r="X257" s="2">
        <f>X244</f>
        <v>942</v>
      </c>
      <c r="Y257" s="2">
        <f>Y243</f>
        <v>922</v>
      </c>
      <c r="Z257" s="2">
        <f>Z242</f>
        <v>614</v>
      </c>
      <c r="AA257" s="2">
        <f>AA241</f>
        <v>594</v>
      </c>
      <c r="AB257" s="2">
        <f>AB240</f>
        <v>576</v>
      </c>
      <c r="AC257" s="2">
        <f>AC239</f>
        <v>524</v>
      </c>
      <c r="AD257" s="2">
        <f>AD238</f>
        <v>761</v>
      </c>
      <c r="AE257" s="2">
        <f>AE237</f>
        <v>717</v>
      </c>
      <c r="AF257" s="2">
        <f>AF236</f>
        <v>675</v>
      </c>
      <c r="AG257" s="2">
        <f>AG235</f>
        <v>663</v>
      </c>
      <c r="AH257" s="5">
        <f t="shared" si="56"/>
        <v>16400</v>
      </c>
      <c r="AI257" s="5">
        <f t="shared" si="57"/>
        <v>11201200</v>
      </c>
      <c r="AJ257" s="2">
        <f t="shared" si="58"/>
        <v>8606720000</v>
      </c>
      <c r="BJ257" s="92"/>
      <c r="BK257" s="92"/>
      <c r="BL257" s="92"/>
      <c r="BM257" s="92"/>
      <c r="BN257" s="92"/>
      <c r="BO257" s="92"/>
      <c r="BP257" s="92"/>
      <c r="BQ257" s="92"/>
      <c r="BS257" s="42"/>
      <c r="BT257" s="50" t="s">
        <v>605</v>
      </c>
      <c r="BU257" s="51" t="s">
        <v>1014</v>
      </c>
      <c r="BV257" s="52">
        <f>K3+(248*K5)</f>
        <v>249</v>
      </c>
      <c r="BW257" s="42"/>
    </row>
    <row r="258" spans="1:75" x14ac:dyDescent="0.2">
      <c r="A258" s="3"/>
      <c r="BS258" s="42"/>
      <c r="BT258" s="50" t="s">
        <v>663</v>
      </c>
      <c r="BU258" s="51" t="s">
        <v>1014</v>
      </c>
      <c r="BV258" s="52">
        <f>K3+(249*K5)</f>
        <v>250</v>
      </c>
      <c r="BW258" s="42"/>
    </row>
    <row r="259" spans="1:75" x14ac:dyDescent="0.2">
      <c r="BS259" s="42"/>
      <c r="BT259" s="50" t="s">
        <v>795</v>
      </c>
      <c r="BU259" s="51" t="s">
        <v>1014</v>
      </c>
      <c r="BV259" s="52">
        <f>K3+(250*K5)</f>
        <v>251</v>
      </c>
      <c r="BW259" s="42"/>
    </row>
    <row r="260" spans="1:75" ht="13.5" thickBot="1" x14ac:dyDescent="0.25">
      <c r="A260" s="1" t="s">
        <v>5</v>
      </c>
      <c r="B260" s="1" t="s">
        <v>1184</v>
      </c>
      <c r="BA260" s="53" t="s">
        <v>1180</v>
      </c>
      <c r="BS260" s="42"/>
      <c r="BT260" s="50" t="s">
        <v>985</v>
      </c>
      <c r="BU260" s="51" t="s">
        <v>1014</v>
      </c>
      <c r="BV260" s="52">
        <f>K3+(251*K5)</f>
        <v>252</v>
      </c>
      <c r="BW260" s="42"/>
    </row>
    <row r="261" spans="1:75" x14ac:dyDescent="0.2">
      <c r="A261" s="1">
        <v>1</v>
      </c>
      <c r="B261" s="119">
        <v>17</v>
      </c>
      <c r="C261" s="6">
        <v>386</v>
      </c>
      <c r="D261" s="6">
        <v>948</v>
      </c>
      <c r="E261" s="16">
        <v>547</v>
      </c>
      <c r="F261" s="6">
        <v>783</v>
      </c>
      <c r="G261" s="6">
        <v>672</v>
      </c>
      <c r="H261" s="6">
        <v>174</v>
      </c>
      <c r="I261" s="6">
        <v>317</v>
      </c>
      <c r="J261" s="6">
        <v>427</v>
      </c>
      <c r="K261" s="6">
        <v>60</v>
      </c>
      <c r="L261" s="6">
        <v>522</v>
      </c>
      <c r="M261" s="6">
        <v>921</v>
      </c>
      <c r="N261" s="6">
        <v>693</v>
      </c>
      <c r="O261" s="6">
        <v>806</v>
      </c>
      <c r="P261" s="6">
        <v>280</v>
      </c>
      <c r="Q261" s="6">
        <v>135</v>
      </c>
      <c r="R261" s="6">
        <v>887</v>
      </c>
      <c r="S261" s="6">
        <v>744</v>
      </c>
      <c r="T261" s="6">
        <v>214</v>
      </c>
      <c r="U261" s="6">
        <v>325</v>
      </c>
      <c r="V261" s="6">
        <v>105</v>
      </c>
      <c r="W261" s="6">
        <v>506</v>
      </c>
      <c r="X261" s="6">
        <v>972</v>
      </c>
      <c r="Y261" s="6">
        <v>603</v>
      </c>
      <c r="Z261" s="6">
        <v>717</v>
      </c>
      <c r="AA261" s="6">
        <v>862</v>
      </c>
      <c r="AB261" s="6">
        <v>368</v>
      </c>
      <c r="AC261" s="6">
        <v>255</v>
      </c>
      <c r="AD261" s="6">
        <v>467</v>
      </c>
      <c r="AE261" s="6">
        <v>68</v>
      </c>
      <c r="AF261" s="6">
        <v>626</v>
      </c>
      <c r="AG261" s="80">
        <v>993</v>
      </c>
      <c r="AH261" s="5">
        <f>SUM(B261:AG261)</f>
        <v>16400</v>
      </c>
      <c r="AI261" s="5">
        <f>SUMSQ(B261:AG261)</f>
        <v>11201200</v>
      </c>
      <c r="AL261" s="159" t="s">
        <v>780</v>
      </c>
      <c r="AM261" s="160" t="s">
        <v>749</v>
      </c>
      <c r="AN261" s="161" t="s">
        <v>844</v>
      </c>
      <c r="AO261" s="160" t="s">
        <v>687</v>
      </c>
      <c r="AP261" s="160" t="s">
        <v>906</v>
      </c>
      <c r="AQ261" s="160" t="s">
        <v>623</v>
      </c>
      <c r="AR261" s="160" t="s">
        <v>967</v>
      </c>
      <c r="AS261" s="160" t="s">
        <v>560</v>
      </c>
      <c r="AT261" s="160" t="s">
        <v>265</v>
      </c>
      <c r="AU261" s="160" t="s">
        <v>907</v>
      </c>
      <c r="AV261" s="160" t="s">
        <v>328</v>
      </c>
      <c r="AW261" s="161" t="s">
        <v>1140</v>
      </c>
      <c r="AX261" s="160" t="s">
        <v>391</v>
      </c>
      <c r="AY261" s="160" t="s">
        <v>110</v>
      </c>
      <c r="AZ261" s="160" t="s">
        <v>455</v>
      </c>
      <c r="BA261" s="160" t="s">
        <v>47</v>
      </c>
      <c r="BB261" s="161" t="s">
        <v>741</v>
      </c>
      <c r="BC261" s="160" t="s">
        <v>772</v>
      </c>
      <c r="BD261" s="160" t="s">
        <v>679</v>
      </c>
      <c r="BE261" s="160" t="s">
        <v>836</v>
      </c>
      <c r="BF261" s="160" t="s">
        <v>615</v>
      </c>
      <c r="BG261" s="160" t="s">
        <v>898</v>
      </c>
      <c r="BH261" s="161" t="s">
        <v>552</v>
      </c>
      <c r="BI261" s="160" t="s">
        <v>959</v>
      </c>
      <c r="BJ261" s="160" t="s">
        <v>257</v>
      </c>
      <c r="BK261" s="161" t="s">
        <v>288</v>
      </c>
      <c r="BL261" s="160" t="s">
        <v>194</v>
      </c>
      <c r="BM261" s="160" t="s">
        <v>352</v>
      </c>
      <c r="BN261" s="160" t="s">
        <v>133</v>
      </c>
      <c r="BO261" s="160" t="s">
        <v>415</v>
      </c>
      <c r="BP261" s="160" t="s">
        <v>71</v>
      </c>
      <c r="BQ261" s="162" t="s">
        <v>477</v>
      </c>
      <c r="BS261" s="42"/>
      <c r="BT261" s="50" t="s">
        <v>45</v>
      </c>
      <c r="BU261" s="51" t="s">
        <v>1014</v>
      </c>
      <c r="BV261" s="52">
        <f>K3+(252*K5)</f>
        <v>253</v>
      </c>
      <c r="BW261" s="42"/>
    </row>
    <row r="262" spans="1:75" x14ac:dyDescent="0.2">
      <c r="A262" s="1">
        <v>2</v>
      </c>
      <c r="B262" s="7">
        <v>438</v>
      </c>
      <c r="C262" s="97">
        <v>37</v>
      </c>
      <c r="D262" s="17">
        <v>535</v>
      </c>
      <c r="E262" s="8">
        <v>904</v>
      </c>
      <c r="F262" s="8">
        <v>684</v>
      </c>
      <c r="G262" s="8">
        <v>827</v>
      </c>
      <c r="H262" s="8">
        <v>265</v>
      </c>
      <c r="I262" s="8">
        <v>154</v>
      </c>
      <c r="J262" s="8">
        <v>16</v>
      </c>
      <c r="K262" s="8">
        <v>415</v>
      </c>
      <c r="L262" s="8">
        <v>941</v>
      </c>
      <c r="M262" s="8">
        <v>574</v>
      </c>
      <c r="N262" s="8">
        <v>786</v>
      </c>
      <c r="O262" s="8">
        <v>641</v>
      </c>
      <c r="P262" s="8">
        <v>179</v>
      </c>
      <c r="Q262" s="8">
        <v>292</v>
      </c>
      <c r="R262" s="8">
        <v>724</v>
      </c>
      <c r="S262" s="8">
        <v>835</v>
      </c>
      <c r="T262" s="8">
        <v>369</v>
      </c>
      <c r="U262" s="8">
        <v>226</v>
      </c>
      <c r="V262" s="8">
        <v>462</v>
      </c>
      <c r="W262" s="8">
        <v>93</v>
      </c>
      <c r="X262" s="8">
        <v>623</v>
      </c>
      <c r="Y262" s="8">
        <v>1024</v>
      </c>
      <c r="Z262" s="8">
        <v>874</v>
      </c>
      <c r="AA262" s="8">
        <v>761</v>
      </c>
      <c r="AB262" s="8">
        <v>203</v>
      </c>
      <c r="AC262" s="8">
        <v>348</v>
      </c>
      <c r="AD262" s="8">
        <v>120</v>
      </c>
      <c r="AE262" s="8">
        <v>487</v>
      </c>
      <c r="AF262" s="8">
        <v>981</v>
      </c>
      <c r="AG262" s="9">
        <v>582</v>
      </c>
      <c r="AH262" s="5">
        <f t="shared" ref="AH262:AH292" si="59">SUM(B262:AG262)</f>
        <v>16400</v>
      </c>
      <c r="AI262" s="5">
        <f t="shared" ref="AI262:AI292" si="60">SUMSQ(B262:AG262)</f>
        <v>11201200</v>
      </c>
      <c r="AL262" s="163" t="s">
        <v>791</v>
      </c>
      <c r="AM262" s="164" t="s">
        <v>760</v>
      </c>
      <c r="AN262" s="164" t="s">
        <v>855</v>
      </c>
      <c r="AO262" s="165" t="s">
        <v>1113</v>
      </c>
      <c r="AP262" s="164" t="s">
        <v>917</v>
      </c>
      <c r="AQ262" s="164" t="s">
        <v>634</v>
      </c>
      <c r="AR262" s="164" t="s">
        <v>978</v>
      </c>
      <c r="AS262" s="164" t="s">
        <v>571</v>
      </c>
      <c r="AT262" s="164" t="s">
        <v>270</v>
      </c>
      <c r="AU262" s="164" t="s">
        <v>238</v>
      </c>
      <c r="AV262" s="165" t="s">
        <v>333</v>
      </c>
      <c r="AW262" s="164" t="s">
        <v>175</v>
      </c>
      <c r="AX262" s="164" t="s">
        <v>396</v>
      </c>
      <c r="AY262" s="164" t="s">
        <v>115</v>
      </c>
      <c r="AZ262" s="164" t="s">
        <v>460</v>
      </c>
      <c r="BA262" s="164" t="s">
        <v>656</v>
      </c>
      <c r="BB262" s="164" t="s">
        <v>736</v>
      </c>
      <c r="BC262" s="165" t="s">
        <v>1015</v>
      </c>
      <c r="BD262" s="164" t="s">
        <v>674</v>
      </c>
      <c r="BE262" s="164" t="s">
        <v>831</v>
      </c>
      <c r="BF262" s="164" t="s">
        <v>611</v>
      </c>
      <c r="BG262" s="164" t="s">
        <v>893</v>
      </c>
      <c r="BH262" s="164" t="s">
        <v>547</v>
      </c>
      <c r="BI262" s="165" t="s">
        <v>921</v>
      </c>
      <c r="BJ262" s="165" t="s">
        <v>246</v>
      </c>
      <c r="BK262" s="164" t="s">
        <v>278</v>
      </c>
      <c r="BL262" s="164" t="s">
        <v>183</v>
      </c>
      <c r="BM262" s="164" t="s">
        <v>341</v>
      </c>
      <c r="BN262" s="164" t="s">
        <v>122</v>
      </c>
      <c r="BO262" s="164" t="s">
        <v>404</v>
      </c>
      <c r="BP262" s="165" t="s">
        <v>60</v>
      </c>
      <c r="BQ262" s="166" t="s">
        <v>468</v>
      </c>
      <c r="BS262" s="42"/>
      <c r="BT262" s="50" t="s">
        <v>234</v>
      </c>
      <c r="BU262" s="51" t="s">
        <v>1014</v>
      </c>
      <c r="BV262" s="52">
        <f>K3+(253*K5)</f>
        <v>254</v>
      </c>
      <c r="BW262" s="42"/>
    </row>
    <row r="263" spans="1:75" x14ac:dyDescent="0.2">
      <c r="A263" s="1">
        <v>3</v>
      </c>
      <c r="B263" s="7">
        <v>1002</v>
      </c>
      <c r="C263" s="17">
        <v>633</v>
      </c>
      <c r="D263" s="97">
        <v>75</v>
      </c>
      <c r="E263" s="8">
        <v>476</v>
      </c>
      <c r="F263" s="8">
        <v>248</v>
      </c>
      <c r="G263" s="8">
        <v>359</v>
      </c>
      <c r="H263" s="8">
        <v>853</v>
      </c>
      <c r="I263" s="8">
        <v>710</v>
      </c>
      <c r="J263" s="8">
        <v>596</v>
      </c>
      <c r="K263" s="8">
        <v>963</v>
      </c>
      <c r="L263" s="8">
        <v>497</v>
      </c>
      <c r="M263" s="8">
        <v>98</v>
      </c>
      <c r="N263" s="8">
        <v>334</v>
      </c>
      <c r="O263" s="8">
        <v>221</v>
      </c>
      <c r="P263" s="8">
        <v>751</v>
      </c>
      <c r="Q263" s="8">
        <v>896</v>
      </c>
      <c r="R263" s="8">
        <v>144</v>
      </c>
      <c r="S263" s="8">
        <v>287</v>
      </c>
      <c r="T263" s="8">
        <v>813</v>
      </c>
      <c r="U263" s="8">
        <v>702</v>
      </c>
      <c r="V263" s="8">
        <v>914</v>
      </c>
      <c r="W263" s="8">
        <v>513</v>
      </c>
      <c r="X263" s="8">
        <v>51</v>
      </c>
      <c r="Y263" s="8">
        <v>420</v>
      </c>
      <c r="Z263" s="8">
        <v>310</v>
      </c>
      <c r="AA263" s="8">
        <v>165</v>
      </c>
      <c r="AB263" s="8">
        <v>663</v>
      </c>
      <c r="AC263" s="8">
        <v>776</v>
      </c>
      <c r="AD263" s="8">
        <v>556</v>
      </c>
      <c r="AE263" s="8">
        <v>955</v>
      </c>
      <c r="AF263" s="8">
        <v>393</v>
      </c>
      <c r="AG263" s="9">
        <v>26</v>
      </c>
      <c r="AH263" s="5">
        <f t="shared" si="59"/>
        <v>16400</v>
      </c>
      <c r="AI263" s="5">
        <f t="shared" si="60"/>
        <v>11201200</v>
      </c>
      <c r="AJ263" s="2">
        <f t="shared" ref="AJ261:AJ295" si="61">B263^3+C263^3+D263^3+E263^3+F263^3+G263^3+H263^3+I263^3+J263^3+K263^3+L263^3+M263^3+N263^3+O263^3+P263^3+Q263^3+R263^3+S263^3+T263^3+U263^3+V263^3+W263^3+X263^3+Y263^3+Z263^3+AA263^3+AB263^3+AC263^3+AD263^3+AE263^3+AF263^3+AG263^3</f>
        <v>8606720000</v>
      </c>
      <c r="AL263" s="167" t="s">
        <v>778</v>
      </c>
      <c r="AM263" s="164" t="s">
        <v>747</v>
      </c>
      <c r="AN263" s="164" t="s">
        <v>842</v>
      </c>
      <c r="AO263" s="164" t="s">
        <v>685</v>
      </c>
      <c r="AP263" s="164" t="s">
        <v>904</v>
      </c>
      <c r="AQ263" s="164" t="s">
        <v>621</v>
      </c>
      <c r="AR263" s="165" t="s">
        <v>965</v>
      </c>
      <c r="AS263" s="164" t="s">
        <v>558</v>
      </c>
      <c r="AT263" s="164" t="s">
        <v>267</v>
      </c>
      <c r="AU263" s="165" t="s">
        <v>235</v>
      </c>
      <c r="AV263" s="164" t="s">
        <v>330</v>
      </c>
      <c r="AW263" s="164" t="s">
        <v>4</v>
      </c>
      <c r="AX263" s="164" t="s">
        <v>393</v>
      </c>
      <c r="AY263" s="164" t="s">
        <v>112</v>
      </c>
      <c r="AZ263" s="164" t="s">
        <v>457</v>
      </c>
      <c r="BA263" s="165" t="s">
        <v>49</v>
      </c>
      <c r="BB263" s="164" t="s">
        <v>739</v>
      </c>
      <c r="BC263" s="164" t="s">
        <v>770</v>
      </c>
      <c r="BD263" s="164" t="s">
        <v>677</v>
      </c>
      <c r="BE263" s="164" t="s">
        <v>834</v>
      </c>
      <c r="BF263" s="165" t="s">
        <v>1125</v>
      </c>
      <c r="BG263" s="164" t="s">
        <v>896</v>
      </c>
      <c r="BH263" s="164" t="s">
        <v>550</v>
      </c>
      <c r="BI263" s="164" t="s">
        <v>957</v>
      </c>
      <c r="BJ263" s="164" t="s">
        <v>259</v>
      </c>
      <c r="BK263" s="164" t="s">
        <v>290</v>
      </c>
      <c r="BL263" s="164" t="s">
        <v>196</v>
      </c>
      <c r="BM263" s="164" t="s">
        <v>354</v>
      </c>
      <c r="BN263" s="164" t="s">
        <v>135</v>
      </c>
      <c r="BO263" s="165" t="s">
        <v>417</v>
      </c>
      <c r="BP263" s="164" t="s">
        <v>73</v>
      </c>
      <c r="BQ263" s="166" t="s">
        <v>479</v>
      </c>
      <c r="BS263" s="42"/>
      <c r="BT263" s="50" t="s">
        <v>352</v>
      </c>
      <c r="BU263" s="51" t="s">
        <v>1014</v>
      </c>
      <c r="BV263" s="52">
        <f>K3+(254*K5)</f>
        <v>255</v>
      </c>
      <c r="BW263" s="42"/>
    </row>
    <row r="264" spans="1:75" x14ac:dyDescent="0.2">
      <c r="A264" s="1">
        <v>4</v>
      </c>
      <c r="B264" s="15">
        <v>589</v>
      </c>
      <c r="C264" s="8">
        <v>990</v>
      </c>
      <c r="D264" s="8">
        <v>496</v>
      </c>
      <c r="E264" s="97">
        <v>127</v>
      </c>
      <c r="F264" s="8">
        <v>339</v>
      </c>
      <c r="G264" s="8">
        <v>196</v>
      </c>
      <c r="H264" s="8">
        <v>754</v>
      </c>
      <c r="I264" s="8">
        <v>865</v>
      </c>
      <c r="J264" s="8">
        <v>1015</v>
      </c>
      <c r="K264" s="8">
        <v>616</v>
      </c>
      <c r="L264" s="8">
        <v>86</v>
      </c>
      <c r="M264" s="8">
        <v>453</v>
      </c>
      <c r="N264" s="8">
        <v>233</v>
      </c>
      <c r="O264" s="8">
        <v>378</v>
      </c>
      <c r="P264" s="8">
        <v>844</v>
      </c>
      <c r="Q264" s="8">
        <v>731</v>
      </c>
      <c r="R264" s="8">
        <v>299</v>
      </c>
      <c r="S264" s="8">
        <v>188</v>
      </c>
      <c r="T264" s="8">
        <v>650</v>
      </c>
      <c r="U264" s="8">
        <v>793</v>
      </c>
      <c r="V264" s="8">
        <v>565</v>
      </c>
      <c r="W264" s="8">
        <v>934</v>
      </c>
      <c r="X264" s="8">
        <v>408</v>
      </c>
      <c r="Y264" s="8">
        <v>7</v>
      </c>
      <c r="Z264" s="8">
        <v>145</v>
      </c>
      <c r="AA264" s="8">
        <v>258</v>
      </c>
      <c r="AB264" s="8">
        <v>820</v>
      </c>
      <c r="AC264" s="8">
        <v>675</v>
      </c>
      <c r="AD264" s="8">
        <v>911</v>
      </c>
      <c r="AE264" s="8">
        <v>544</v>
      </c>
      <c r="AF264" s="8">
        <v>46</v>
      </c>
      <c r="AG264" s="9">
        <v>445</v>
      </c>
      <c r="AH264" s="5">
        <f t="shared" si="59"/>
        <v>16400</v>
      </c>
      <c r="AI264" s="5">
        <f t="shared" si="60"/>
        <v>11201200</v>
      </c>
      <c r="AJ264" s="2">
        <f t="shared" si="61"/>
        <v>8606720000</v>
      </c>
      <c r="AL264" s="163" t="s">
        <v>793</v>
      </c>
      <c r="AM264" s="165" t="s">
        <v>762</v>
      </c>
      <c r="AN264" s="164" t="s">
        <v>857</v>
      </c>
      <c r="AO264" s="164" t="s">
        <v>700</v>
      </c>
      <c r="AP264" s="164" t="s">
        <v>919</v>
      </c>
      <c r="AQ264" s="164" t="s">
        <v>636</v>
      </c>
      <c r="AR264" s="164" t="s">
        <v>980</v>
      </c>
      <c r="AS264" s="165" t="s">
        <v>573</v>
      </c>
      <c r="AT264" s="165" t="s">
        <v>268</v>
      </c>
      <c r="AU264" s="164" t="s">
        <v>236</v>
      </c>
      <c r="AV264" s="164" t="s">
        <v>331</v>
      </c>
      <c r="AW264" s="164" t="s">
        <v>173</v>
      </c>
      <c r="AX264" s="164" t="s">
        <v>394</v>
      </c>
      <c r="AY264" s="164" t="s">
        <v>113</v>
      </c>
      <c r="AZ264" s="165" t="s">
        <v>458</v>
      </c>
      <c r="BA264" s="164" t="s">
        <v>50</v>
      </c>
      <c r="BB264" s="164" t="s">
        <v>738</v>
      </c>
      <c r="BC264" s="164" t="s">
        <v>769</v>
      </c>
      <c r="BD264" s="164" t="s">
        <v>676</v>
      </c>
      <c r="BE264" s="164" t="s">
        <v>833</v>
      </c>
      <c r="BF264" s="164" t="s">
        <v>613</v>
      </c>
      <c r="BG264" s="165" t="s">
        <v>895</v>
      </c>
      <c r="BH264" s="164" t="s">
        <v>549</v>
      </c>
      <c r="BI264" s="164" t="s">
        <v>956</v>
      </c>
      <c r="BJ264" s="164" t="s">
        <v>244</v>
      </c>
      <c r="BK264" s="164" t="s">
        <v>276</v>
      </c>
      <c r="BL264" s="164" t="s">
        <v>181</v>
      </c>
      <c r="BM264" s="164" t="s">
        <v>339</v>
      </c>
      <c r="BN264" s="165" t="s">
        <v>1139</v>
      </c>
      <c r="BO264" s="164" t="s">
        <v>402</v>
      </c>
      <c r="BP264" s="164" t="s">
        <v>58</v>
      </c>
      <c r="BQ264" s="166" t="s">
        <v>466</v>
      </c>
      <c r="BS264" s="42"/>
      <c r="BT264" s="50" t="s">
        <v>410</v>
      </c>
      <c r="BU264" s="51" t="s">
        <v>1014</v>
      </c>
      <c r="BV264" s="52">
        <f>K3+(255*K5)</f>
        <v>256</v>
      </c>
      <c r="BW264" s="42"/>
    </row>
    <row r="265" spans="1:75" x14ac:dyDescent="0.2">
      <c r="A265" s="1">
        <v>5</v>
      </c>
      <c r="B265" s="7">
        <v>916</v>
      </c>
      <c r="C265" s="8">
        <v>515</v>
      </c>
      <c r="D265" s="8">
        <v>49</v>
      </c>
      <c r="E265" s="8">
        <v>418</v>
      </c>
      <c r="F265" s="97">
        <v>142</v>
      </c>
      <c r="G265" s="8">
        <v>285</v>
      </c>
      <c r="H265" s="8">
        <v>815</v>
      </c>
      <c r="I265" s="17">
        <v>704</v>
      </c>
      <c r="J265" s="8">
        <v>554</v>
      </c>
      <c r="K265" s="8">
        <v>953</v>
      </c>
      <c r="L265" s="8">
        <v>395</v>
      </c>
      <c r="M265" s="8">
        <v>28</v>
      </c>
      <c r="N265" s="8">
        <v>312</v>
      </c>
      <c r="O265" s="8">
        <v>167</v>
      </c>
      <c r="P265" s="8">
        <v>661</v>
      </c>
      <c r="Q265" s="8">
        <v>774</v>
      </c>
      <c r="R265" s="8">
        <v>246</v>
      </c>
      <c r="S265" s="8">
        <v>357</v>
      </c>
      <c r="T265" s="8">
        <v>855</v>
      </c>
      <c r="U265" s="8">
        <v>712</v>
      </c>
      <c r="V265" s="8">
        <v>1004</v>
      </c>
      <c r="W265" s="8">
        <v>635</v>
      </c>
      <c r="X265" s="8">
        <v>73</v>
      </c>
      <c r="Y265" s="8">
        <v>474</v>
      </c>
      <c r="Z265" s="8">
        <v>336</v>
      </c>
      <c r="AA265" s="8">
        <v>223</v>
      </c>
      <c r="AB265" s="8">
        <v>749</v>
      </c>
      <c r="AC265" s="8">
        <v>894</v>
      </c>
      <c r="AD265" s="8">
        <v>594</v>
      </c>
      <c r="AE265" s="8">
        <v>961</v>
      </c>
      <c r="AF265" s="8">
        <v>499</v>
      </c>
      <c r="AG265" s="9">
        <v>100</v>
      </c>
      <c r="AH265" s="5">
        <f t="shared" si="59"/>
        <v>16400</v>
      </c>
      <c r="AI265" s="5">
        <f t="shared" si="60"/>
        <v>11201200</v>
      </c>
      <c r="AJ265" s="2">
        <f t="shared" si="61"/>
        <v>8606720000</v>
      </c>
      <c r="AL265" s="167" t="s">
        <v>1126</v>
      </c>
      <c r="AM265" s="164" t="s">
        <v>753</v>
      </c>
      <c r="AN265" s="164" t="s">
        <v>848</v>
      </c>
      <c r="AO265" s="164" t="s">
        <v>691</v>
      </c>
      <c r="AP265" s="164" t="s">
        <v>910</v>
      </c>
      <c r="AQ265" s="164" t="s">
        <v>627</v>
      </c>
      <c r="AR265" s="164" t="s">
        <v>971</v>
      </c>
      <c r="AS265" s="164" t="s">
        <v>564</v>
      </c>
      <c r="AT265" s="164" t="s">
        <v>261</v>
      </c>
      <c r="AU265" s="165" t="s">
        <v>229</v>
      </c>
      <c r="AV265" s="164" t="s">
        <v>324</v>
      </c>
      <c r="AW265" s="164" t="s">
        <v>167</v>
      </c>
      <c r="AX265" s="164" t="s">
        <v>387</v>
      </c>
      <c r="AY265" s="164" t="s">
        <v>107</v>
      </c>
      <c r="AZ265" s="164" t="s">
        <v>451</v>
      </c>
      <c r="BA265" s="164" t="s">
        <v>43</v>
      </c>
      <c r="BB265" s="164" t="s">
        <v>745</v>
      </c>
      <c r="BC265" s="164" t="s">
        <v>776</v>
      </c>
      <c r="BD265" s="165" t="s">
        <v>683</v>
      </c>
      <c r="BE265" s="164" t="s">
        <v>840</v>
      </c>
      <c r="BF265" s="165" t="s">
        <v>619</v>
      </c>
      <c r="BG265" s="164" t="s">
        <v>902</v>
      </c>
      <c r="BH265" s="164" t="s">
        <v>556</v>
      </c>
      <c r="BI265" s="164" t="s">
        <v>963</v>
      </c>
      <c r="BJ265" s="164" t="s">
        <v>253</v>
      </c>
      <c r="BK265" s="164" t="s">
        <v>285</v>
      </c>
      <c r="BL265" s="164" t="s">
        <v>190</v>
      </c>
      <c r="BM265" s="165" t="s">
        <v>348</v>
      </c>
      <c r="BN265" s="164" t="s">
        <v>129</v>
      </c>
      <c r="BO265" s="165" t="s">
        <v>96</v>
      </c>
      <c r="BP265" s="164" t="s">
        <v>67</v>
      </c>
      <c r="BQ265" s="166" t="s">
        <v>7</v>
      </c>
      <c r="BS265" s="42"/>
      <c r="BT265" s="50" t="s">
        <v>471</v>
      </c>
      <c r="BU265" s="51" t="s">
        <v>1014</v>
      </c>
      <c r="BV265" s="52">
        <f>K3+(256*K5)</f>
        <v>257</v>
      </c>
      <c r="BW265" s="42"/>
    </row>
    <row r="266" spans="1:75" x14ac:dyDescent="0.2">
      <c r="A266" s="1">
        <v>6</v>
      </c>
      <c r="B266" s="7">
        <v>567</v>
      </c>
      <c r="C266" s="8">
        <v>936</v>
      </c>
      <c r="D266" s="8">
        <v>406</v>
      </c>
      <c r="E266" s="8">
        <v>5</v>
      </c>
      <c r="F266" s="8">
        <v>297</v>
      </c>
      <c r="G266" s="97">
        <v>186</v>
      </c>
      <c r="H266" s="17">
        <v>652</v>
      </c>
      <c r="I266" s="8">
        <v>795</v>
      </c>
      <c r="J266" s="8">
        <v>909</v>
      </c>
      <c r="K266" s="8">
        <v>542</v>
      </c>
      <c r="L266" s="8">
        <v>48</v>
      </c>
      <c r="M266" s="8">
        <v>447</v>
      </c>
      <c r="N266" s="8">
        <v>147</v>
      </c>
      <c r="O266" s="8">
        <v>260</v>
      </c>
      <c r="P266" s="8">
        <v>818</v>
      </c>
      <c r="Q266" s="8">
        <v>673</v>
      </c>
      <c r="R266" s="8">
        <v>337</v>
      </c>
      <c r="S266" s="8">
        <v>194</v>
      </c>
      <c r="T266" s="8">
        <v>756</v>
      </c>
      <c r="U266" s="8">
        <v>867</v>
      </c>
      <c r="V266" s="8">
        <v>591</v>
      </c>
      <c r="W266" s="8">
        <v>992</v>
      </c>
      <c r="X266" s="8">
        <v>494</v>
      </c>
      <c r="Y266" s="8">
        <v>125</v>
      </c>
      <c r="Z266" s="8">
        <v>235</v>
      </c>
      <c r="AA266" s="8">
        <v>380</v>
      </c>
      <c r="AB266" s="8">
        <v>842</v>
      </c>
      <c r="AC266" s="8">
        <v>729</v>
      </c>
      <c r="AD266" s="8">
        <v>1013</v>
      </c>
      <c r="AE266" s="8">
        <v>614</v>
      </c>
      <c r="AF266" s="8">
        <v>88</v>
      </c>
      <c r="AG266" s="9">
        <v>455</v>
      </c>
      <c r="AH266" s="5">
        <f t="shared" si="59"/>
        <v>16400</v>
      </c>
      <c r="AI266" s="5">
        <f t="shared" si="60"/>
        <v>11201200</v>
      </c>
      <c r="AJ266" s="2">
        <f t="shared" si="61"/>
        <v>8606720000</v>
      </c>
      <c r="AL266" s="163" t="s">
        <v>787</v>
      </c>
      <c r="AM266" s="165" t="s">
        <v>756</v>
      </c>
      <c r="AN266" s="164" t="s">
        <v>851</v>
      </c>
      <c r="AO266" s="164" t="s">
        <v>694</v>
      </c>
      <c r="AP266" s="164" t="s">
        <v>913</v>
      </c>
      <c r="AQ266" s="164" t="s">
        <v>630</v>
      </c>
      <c r="AR266" s="164" t="s">
        <v>974</v>
      </c>
      <c r="AS266" s="164" t="s">
        <v>567</v>
      </c>
      <c r="AT266" s="165" t="s">
        <v>1121</v>
      </c>
      <c r="AU266" s="164" t="s">
        <v>242</v>
      </c>
      <c r="AV266" s="164" t="s">
        <v>337</v>
      </c>
      <c r="AW266" s="164" t="s">
        <v>179</v>
      </c>
      <c r="AX266" s="164" t="s">
        <v>400</v>
      </c>
      <c r="AY266" s="164" t="s">
        <v>119</v>
      </c>
      <c r="AZ266" s="164" t="s">
        <v>464</v>
      </c>
      <c r="BA266" s="164" t="s">
        <v>56</v>
      </c>
      <c r="BB266" s="164" t="s">
        <v>732</v>
      </c>
      <c r="BC266" s="164" t="s">
        <v>764</v>
      </c>
      <c r="BD266" s="164" t="s">
        <v>670</v>
      </c>
      <c r="BE266" s="165" t="s">
        <v>827</v>
      </c>
      <c r="BF266" s="164" t="s">
        <v>607</v>
      </c>
      <c r="BG266" s="165" t="s">
        <v>889</v>
      </c>
      <c r="BH266" s="164" t="s">
        <v>543</v>
      </c>
      <c r="BI266" s="164" t="s">
        <v>952</v>
      </c>
      <c r="BJ266" s="164" t="s">
        <v>250</v>
      </c>
      <c r="BK266" s="164" t="s">
        <v>282</v>
      </c>
      <c r="BL266" s="165" t="s">
        <v>187</v>
      </c>
      <c r="BM266" s="164" t="s">
        <v>345</v>
      </c>
      <c r="BN266" s="165" t="s">
        <v>126</v>
      </c>
      <c r="BO266" s="164" t="s">
        <v>408</v>
      </c>
      <c r="BP266" s="164" t="s">
        <v>64</v>
      </c>
      <c r="BQ266" s="166" t="s">
        <v>472</v>
      </c>
      <c r="BS266" s="42"/>
      <c r="BT266" s="50" t="s">
        <v>276</v>
      </c>
      <c r="BU266" s="51" t="s">
        <v>1014</v>
      </c>
      <c r="BV266" s="52">
        <f>K3+(257*K5)</f>
        <v>258</v>
      </c>
      <c r="BW266" s="42"/>
    </row>
    <row r="267" spans="1:75" x14ac:dyDescent="0.2">
      <c r="A267" s="1">
        <v>7</v>
      </c>
      <c r="B267" s="7">
        <v>107</v>
      </c>
      <c r="C267" s="8">
        <v>508</v>
      </c>
      <c r="D267" s="8">
        <v>970</v>
      </c>
      <c r="E267" s="8">
        <v>601</v>
      </c>
      <c r="F267" s="8">
        <v>885</v>
      </c>
      <c r="G267" s="17">
        <v>742</v>
      </c>
      <c r="H267" s="97">
        <v>216</v>
      </c>
      <c r="I267" s="8">
        <v>327</v>
      </c>
      <c r="J267" s="8">
        <v>465</v>
      </c>
      <c r="K267" s="8">
        <v>66</v>
      </c>
      <c r="L267" s="8">
        <v>628</v>
      </c>
      <c r="M267" s="8">
        <v>995</v>
      </c>
      <c r="N267" s="8">
        <v>719</v>
      </c>
      <c r="O267" s="8">
        <v>864</v>
      </c>
      <c r="P267" s="8">
        <v>366</v>
      </c>
      <c r="Q267" s="8">
        <v>253</v>
      </c>
      <c r="R267" s="8">
        <v>781</v>
      </c>
      <c r="S267" s="8">
        <v>670</v>
      </c>
      <c r="T267" s="8">
        <v>176</v>
      </c>
      <c r="U267" s="8">
        <v>319</v>
      </c>
      <c r="V267" s="8">
        <v>19</v>
      </c>
      <c r="W267" s="8">
        <v>388</v>
      </c>
      <c r="X267" s="8">
        <v>946</v>
      </c>
      <c r="Y267" s="8">
        <v>545</v>
      </c>
      <c r="Z267" s="8">
        <v>695</v>
      </c>
      <c r="AA267" s="8">
        <v>808</v>
      </c>
      <c r="AB267" s="8">
        <v>278</v>
      </c>
      <c r="AC267" s="8">
        <v>133</v>
      </c>
      <c r="AD267" s="8">
        <v>425</v>
      </c>
      <c r="AE267" s="8">
        <v>58</v>
      </c>
      <c r="AF267" s="8">
        <v>524</v>
      </c>
      <c r="AG267" s="9">
        <v>923</v>
      </c>
      <c r="AH267" s="5">
        <f t="shared" si="59"/>
        <v>16400</v>
      </c>
      <c r="AI267" s="5">
        <f t="shared" si="60"/>
        <v>11201200</v>
      </c>
      <c r="AL267" s="163" t="s">
        <v>782</v>
      </c>
      <c r="AM267" s="164" t="s">
        <v>310</v>
      </c>
      <c r="AN267" s="165" t="s">
        <v>846</v>
      </c>
      <c r="AO267" s="164" t="s">
        <v>689</v>
      </c>
      <c r="AP267" s="165" t="s">
        <v>908</v>
      </c>
      <c r="AQ267" s="164" t="s">
        <v>625</v>
      </c>
      <c r="AR267" s="164" t="s">
        <v>969</v>
      </c>
      <c r="AS267" s="164" t="s">
        <v>562</v>
      </c>
      <c r="AT267" s="164" t="s">
        <v>263</v>
      </c>
      <c r="AU267" s="164" t="s">
        <v>231</v>
      </c>
      <c r="AV267" s="164" t="s">
        <v>326</v>
      </c>
      <c r="AW267" s="165" t="s">
        <v>169</v>
      </c>
      <c r="AX267" s="164" t="s">
        <v>389</v>
      </c>
      <c r="AY267" s="165" t="s">
        <v>108</v>
      </c>
      <c r="AZ267" s="164" t="s">
        <v>453</v>
      </c>
      <c r="BA267" s="164" t="s">
        <v>45</v>
      </c>
      <c r="BB267" s="164" t="s">
        <v>743</v>
      </c>
      <c r="BC267" s="164" t="s">
        <v>774</v>
      </c>
      <c r="BD267" s="164" t="s">
        <v>681</v>
      </c>
      <c r="BE267" s="164" t="s">
        <v>838</v>
      </c>
      <c r="BF267" s="164" t="s">
        <v>617</v>
      </c>
      <c r="BG267" s="164" t="s">
        <v>900</v>
      </c>
      <c r="BH267" s="165" t="s">
        <v>554</v>
      </c>
      <c r="BI267" s="164" t="s">
        <v>961</v>
      </c>
      <c r="BJ267" s="164" t="s">
        <v>255</v>
      </c>
      <c r="BK267" s="164" t="s">
        <v>287</v>
      </c>
      <c r="BL267" s="164" t="s">
        <v>192</v>
      </c>
      <c r="BM267" s="164" t="s">
        <v>350</v>
      </c>
      <c r="BN267" s="164" t="s">
        <v>131</v>
      </c>
      <c r="BO267" s="164" t="s">
        <v>413</v>
      </c>
      <c r="BP267" s="164" t="s">
        <v>69</v>
      </c>
      <c r="BQ267" s="168" t="s">
        <v>1119</v>
      </c>
      <c r="BS267" s="42"/>
      <c r="BT267" s="50" t="s">
        <v>176</v>
      </c>
      <c r="BU267" s="51" t="s">
        <v>1014</v>
      </c>
      <c r="BV267" s="52">
        <f>K3+(258*K5)</f>
        <v>259</v>
      </c>
      <c r="BW267" s="42"/>
    </row>
    <row r="268" spans="1:75" x14ac:dyDescent="0.2">
      <c r="A268" s="1">
        <v>8</v>
      </c>
      <c r="B268" s="7">
        <v>464</v>
      </c>
      <c r="C268" s="8">
        <v>95</v>
      </c>
      <c r="D268" s="8">
        <v>621</v>
      </c>
      <c r="E268" s="8">
        <v>1022</v>
      </c>
      <c r="F268" s="17">
        <v>722</v>
      </c>
      <c r="G268" s="8">
        <v>833</v>
      </c>
      <c r="H268" s="8">
        <v>371</v>
      </c>
      <c r="I268" s="97">
        <v>228</v>
      </c>
      <c r="J268" s="8">
        <v>118</v>
      </c>
      <c r="K268" s="8">
        <v>485</v>
      </c>
      <c r="L268" s="8">
        <v>983</v>
      </c>
      <c r="M268" s="8">
        <v>584</v>
      </c>
      <c r="N268" s="8">
        <v>876</v>
      </c>
      <c r="O268" s="8">
        <v>763</v>
      </c>
      <c r="P268" s="8">
        <v>201</v>
      </c>
      <c r="Q268" s="8">
        <v>346</v>
      </c>
      <c r="R268" s="8">
        <v>682</v>
      </c>
      <c r="S268" s="8">
        <v>825</v>
      </c>
      <c r="T268" s="8">
        <v>267</v>
      </c>
      <c r="U268" s="8">
        <v>156</v>
      </c>
      <c r="V268" s="8">
        <v>440</v>
      </c>
      <c r="W268" s="8">
        <v>39</v>
      </c>
      <c r="X268" s="8">
        <v>533</v>
      </c>
      <c r="Y268" s="8">
        <v>902</v>
      </c>
      <c r="Z268" s="8">
        <v>788</v>
      </c>
      <c r="AA268" s="8">
        <v>643</v>
      </c>
      <c r="AB268" s="8">
        <v>177</v>
      </c>
      <c r="AC268" s="8">
        <v>290</v>
      </c>
      <c r="AD268" s="8">
        <v>14</v>
      </c>
      <c r="AE268" s="8">
        <v>413</v>
      </c>
      <c r="AF268" s="8">
        <v>943</v>
      </c>
      <c r="AG268" s="9">
        <v>576</v>
      </c>
      <c r="AH268" s="5">
        <f t="shared" si="59"/>
        <v>16400</v>
      </c>
      <c r="AI268" s="5">
        <f t="shared" si="60"/>
        <v>11201200</v>
      </c>
      <c r="AL268" s="163" t="s">
        <v>789</v>
      </c>
      <c r="AM268" s="164" t="s">
        <v>758</v>
      </c>
      <c r="AN268" s="164" t="s">
        <v>853</v>
      </c>
      <c r="AO268" s="165" t="s">
        <v>696</v>
      </c>
      <c r="AP268" s="164" t="s">
        <v>915</v>
      </c>
      <c r="AQ268" s="165" t="s">
        <v>632</v>
      </c>
      <c r="AR268" s="164" t="s">
        <v>976</v>
      </c>
      <c r="AS268" s="164" t="s">
        <v>569</v>
      </c>
      <c r="AT268" s="164" t="s">
        <v>272</v>
      </c>
      <c r="AU268" s="164" t="s">
        <v>240</v>
      </c>
      <c r="AV268" s="165" t="s">
        <v>335</v>
      </c>
      <c r="AW268" s="164" t="s">
        <v>177</v>
      </c>
      <c r="AX268" s="165" t="s">
        <v>398</v>
      </c>
      <c r="AY268" s="164" t="s">
        <v>117</v>
      </c>
      <c r="AZ268" s="164" t="s">
        <v>462</v>
      </c>
      <c r="BA268" s="164" t="s">
        <v>54</v>
      </c>
      <c r="BB268" s="164" t="s">
        <v>734</v>
      </c>
      <c r="BC268" s="164" t="s">
        <v>766</v>
      </c>
      <c r="BD268" s="164" t="s">
        <v>672</v>
      </c>
      <c r="BE268" s="164" t="s">
        <v>829</v>
      </c>
      <c r="BF268" s="164" t="s">
        <v>609</v>
      </c>
      <c r="BG268" s="164" t="s">
        <v>891</v>
      </c>
      <c r="BH268" s="164" t="s">
        <v>545</v>
      </c>
      <c r="BI268" s="165" t="s">
        <v>1110</v>
      </c>
      <c r="BJ268" s="164" t="s">
        <v>248</v>
      </c>
      <c r="BK268" s="164" t="s">
        <v>280</v>
      </c>
      <c r="BL268" s="164" t="s">
        <v>185</v>
      </c>
      <c r="BM268" s="164" t="s">
        <v>343</v>
      </c>
      <c r="BN268" s="164" t="s">
        <v>124</v>
      </c>
      <c r="BO268" s="164" t="s">
        <v>406</v>
      </c>
      <c r="BP268" s="165" t="s">
        <v>62</v>
      </c>
      <c r="BQ268" s="166" t="s">
        <v>470</v>
      </c>
      <c r="BS268" s="42"/>
      <c r="BT268" s="50" t="s">
        <v>119</v>
      </c>
      <c r="BU268" s="51" t="s">
        <v>1014</v>
      </c>
      <c r="BV268" s="52">
        <f>K3+(259*K5)</f>
        <v>260</v>
      </c>
      <c r="BW268" s="42"/>
    </row>
    <row r="269" spans="1:75" x14ac:dyDescent="0.2">
      <c r="A269" s="1">
        <v>9</v>
      </c>
      <c r="B269" s="7">
        <v>166</v>
      </c>
      <c r="C269" s="8">
        <v>309</v>
      </c>
      <c r="D269" s="8">
        <v>775</v>
      </c>
      <c r="E269" s="8">
        <v>664</v>
      </c>
      <c r="F269" s="8">
        <v>956</v>
      </c>
      <c r="G269" s="8">
        <v>555</v>
      </c>
      <c r="H269" s="8">
        <v>25</v>
      </c>
      <c r="I269" s="8">
        <v>394</v>
      </c>
      <c r="J269" s="97">
        <v>288</v>
      </c>
      <c r="K269" s="8">
        <v>143</v>
      </c>
      <c r="L269" s="8">
        <v>701</v>
      </c>
      <c r="M269" s="17">
        <v>814</v>
      </c>
      <c r="N269" s="8">
        <v>514</v>
      </c>
      <c r="O269" s="8">
        <v>913</v>
      </c>
      <c r="P269" s="8">
        <v>419</v>
      </c>
      <c r="Q269" s="8">
        <v>52</v>
      </c>
      <c r="R269" s="8">
        <v>964</v>
      </c>
      <c r="S269" s="8">
        <v>595</v>
      </c>
      <c r="T269" s="8">
        <v>97</v>
      </c>
      <c r="U269" s="8">
        <v>498</v>
      </c>
      <c r="V269" s="8">
        <v>222</v>
      </c>
      <c r="W269" s="8">
        <v>333</v>
      </c>
      <c r="X269" s="8">
        <v>895</v>
      </c>
      <c r="Y269" s="8">
        <v>752</v>
      </c>
      <c r="Z269" s="8">
        <v>634</v>
      </c>
      <c r="AA269" s="8">
        <v>1001</v>
      </c>
      <c r="AB269" s="8">
        <v>475</v>
      </c>
      <c r="AC269" s="8">
        <v>76</v>
      </c>
      <c r="AD269" s="8">
        <v>360</v>
      </c>
      <c r="AE269" s="8">
        <v>247</v>
      </c>
      <c r="AF269" s="8">
        <v>709</v>
      </c>
      <c r="AG269" s="9">
        <v>854</v>
      </c>
      <c r="AH269" s="5">
        <f t="shared" si="59"/>
        <v>16400</v>
      </c>
      <c r="AI269" s="5">
        <f t="shared" si="60"/>
        <v>11201200</v>
      </c>
      <c r="AJ269" s="2">
        <f t="shared" si="61"/>
        <v>8606720000</v>
      </c>
      <c r="AL269" s="163" t="s">
        <v>475</v>
      </c>
      <c r="AM269" s="164" t="s">
        <v>68</v>
      </c>
      <c r="AN269" s="164" t="s">
        <v>412</v>
      </c>
      <c r="AO269" s="164" t="s">
        <v>130</v>
      </c>
      <c r="AP269" s="165" t="s">
        <v>349</v>
      </c>
      <c r="AQ269" s="164" t="s">
        <v>191</v>
      </c>
      <c r="AR269" s="164" t="s">
        <v>286</v>
      </c>
      <c r="AS269" s="164" t="s">
        <v>254</v>
      </c>
      <c r="AT269" s="164" t="s">
        <v>962</v>
      </c>
      <c r="AU269" s="164" t="s">
        <v>555</v>
      </c>
      <c r="AV269" s="164" t="s">
        <v>901</v>
      </c>
      <c r="AW269" s="164" t="s">
        <v>618</v>
      </c>
      <c r="AX269" s="164" t="s">
        <v>839</v>
      </c>
      <c r="AY269" s="165" t="s">
        <v>1123</v>
      </c>
      <c r="AZ269" s="164" t="s">
        <v>775</v>
      </c>
      <c r="BA269" s="164" t="s">
        <v>744</v>
      </c>
      <c r="BB269" s="165" t="s">
        <v>44</v>
      </c>
      <c r="BC269" s="164" t="s">
        <v>452</v>
      </c>
      <c r="BD269" s="164" t="s">
        <v>431</v>
      </c>
      <c r="BE269" s="164" t="s">
        <v>388</v>
      </c>
      <c r="BF269" s="164" t="s">
        <v>168</v>
      </c>
      <c r="BG269" s="164" t="s">
        <v>325</v>
      </c>
      <c r="BH269" s="165" t="s">
        <v>230</v>
      </c>
      <c r="BI269" s="164" t="s">
        <v>262</v>
      </c>
      <c r="BJ269" s="164" t="s">
        <v>563</v>
      </c>
      <c r="BK269" s="165" t="s">
        <v>970</v>
      </c>
      <c r="BL269" s="164" t="s">
        <v>626</v>
      </c>
      <c r="BM269" s="164" t="s">
        <v>909</v>
      </c>
      <c r="BN269" s="164" t="s">
        <v>690</v>
      </c>
      <c r="BO269" s="164" t="s">
        <v>847</v>
      </c>
      <c r="BP269" s="164" t="s">
        <v>752</v>
      </c>
      <c r="BQ269" s="168" t="s">
        <v>783</v>
      </c>
      <c r="BS269" s="42"/>
      <c r="BT269" s="50" t="s">
        <v>929</v>
      </c>
      <c r="BU269" s="69" t="s">
        <v>1014</v>
      </c>
      <c r="BV269" s="52">
        <f>K3+(260*K5)</f>
        <v>261</v>
      </c>
      <c r="BW269" s="42"/>
    </row>
    <row r="270" spans="1:75" x14ac:dyDescent="0.2">
      <c r="A270" s="1">
        <v>10</v>
      </c>
      <c r="B270" s="7">
        <v>257</v>
      </c>
      <c r="C270" s="8">
        <v>146</v>
      </c>
      <c r="D270" s="8">
        <v>676</v>
      </c>
      <c r="E270" s="8">
        <v>819</v>
      </c>
      <c r="F270" s="8">
        <v>543</v>
      </c>
      <c r="G270" s="8">
        <v>912</v>
      </c>
      <c r="H270" s="8">
        <v>446</v>
      </c>
      <c r="I270" s="8">
        <v>45</v>
      </c>
      <c r="J270" s="8">
        <v>187</v>
      </c>
      <c r="K270" s="97">
        <v>300</v>
      </c>
      <c r="L270" s="17">
        <v>794</v>
      </c>
      <c r="M270" s="8">
        <v>649</v>
      </c>
      <c r="N270" s="8">
        <v>933</v>
      </c>
      <c r="O270" s="8">
        <v>566</v>
      </c>
      <c r="P270" s="8">
        <v>8</v>
      </c>
      <c r="Q270" s="8">
        <v>407</v>
      </c>
      <c r="R270" s="8">
        <v>615</v>
      </c>
      <c r="S270" s="8">
        <v>1016</v>
      </c>
      <c r="T270" s="8">
        <v>454</v>
      </c>
      <c r="U270" s="8">
        <v>85</v>
      </c>
      <c r="V270" s="8">
        <v>377</v>
      </c>
      <c r="W270" s="8">
        <v>234</v>
      </c>
      <c r="X270" s="8">
        <v>732</v>
      </c>
      <c r="Y270" s="8">
        <v>843</v>
      </c>
      <c r="Z270" s="8">
        <v>989</v>
      </c>
      <c r="AA270" s="8">
        <v>590</v>
      </c>
      <c r="AB270" s="8">
        <v>128</v>
      </c>
      <c r="AC270" s="8">
        <v>495</v>
      </c>
      <c r="AD270" s="8">
        <v>195</v>
      </c>
      <c r="AE270" s="8">
        <v>340</v>
      </c>
      <c r="AF270" s="8">
        <v>866</v>
      </c>
      <c r="AG270" s="9">
        <v>753</v>
      </c>
      <c r="AH270" s="5">
        <f t="shared" si="59"/>
        <v>16400</v>
      </c>
      <c r="AI270" s="5">
        <f t="shared" si="60"/>
        <v>11201200</v>
      </c>
      <c r="AJ270" s="2">
        <f t="shared" si="61"/>
        <v>8606720000</v>
      </c>
      <c r="AL270" s="163" t="s">
        <v>471</v>
      </c>
      <c r="AM270" s="164" t="s">
        <v>63</v>
      </c>
      <c r="AN270" s="164" t="s">
        <v>407</v>
      </c>
      <c r="AO270" s="164" t="s">
        <v>125</v>
      </c>
      <c r="AP270" s="164" t="s">
        <v>344</v>
      </c>
      <c r="AQ270" s="165" t="s">
        <v>1137</v>
      </c>
      <c r="AR270" s="164" t="s">
        <v>281</v>
      </c>
      <c r="AS270" s="164" t="s">
        <v>249</v>
      </c>
      <c r="AT270" s="164" t="s">
        <v>953</v>
      </c>
      <c r="AU270" s="164" t="s">
        <v>544</v>
      </c>
      <c r="AV270" s="164" t="s">
        <v>890</v>
      </c>
      <c r="AW270" s="164" t="s">
        <v>608</v>
      </c>
      <c r="AX270" s="165" t="s">
        <v>828</v>
      </c>
      <c r="AY270" s="164" t="s">
        <v>671</v>
      </c>
      <c r="AZ270" s="164" t="s">
        <v>765</v>
      </c>
      <c r="BA270" s="164" t="s">
        <v>733</v>
      </c>
      <c r="BB270" s="164" t="s">
        <v>55</v>
      </c>
      <c r="BC270" s="165" t="s">
        <v>463</v>
      </c>
      <c r="BD270" s="164" t="s">
        <v>118</v>
      </c>
      <c r="BE270" s="164" t="s">
        <v>399</v>
      </c>
      <c r="BF270" s="164" t="s">
        <v>178</v>
      </c>
      <c r="BG270" s="164" t="s">
        <v>336</v>
      </c>
      <c r="BH270" s="164" t="s">
        <v>241</v>
      </c>
      <c r="BI270" s="165" t="s">
        <v>273</v>
      </c>
      <c r="BJ270" s="165" t="s">
        <v>568</v>
      </c>
      <c r="BK270" s="164" t="s">
        <v>975</v>
      </c>
      <c r="BL270" s="164" t="s">
        <v>631</v>
      </c>
      <c r="BM270" s="164" t="s">
        <v>914</v>
      </c>
      <c r="BN270" s="164" t="s">
        <v>695</v>
      </c>
      <c r="BO270" s="164" t="s">
        <v>852</v>
      </c>
      <c r="BP270" s="165" t="s">
        <v>757</v>
      </c>
      <c r="BQ270" s="166" t="s">
        <v>788</v>
      </c>
      <c r="BS270" s="42"/>
      <c r="BT270" s="50" t="s">
        <v>869</v>
      </c>
      <c r="BU270" s="51" t="s">
        <v>1014</v>
      </c>
      <c r="BV270" s="52">
        <f>K3+(261*K5)</f>
        <v>262</v>
      </c>
      <c r="BW270" s="42"/>
    </row>
    <row r="271" spans="1:75" x14ac:dyDescent="0.2">
      <c r="A271" s="1">
        <v>11</v>
      </c>
      <c r="B271" s="7">
        <v>861</v>
      </c>
      <c r="C271" s="8">
        <v>718</v>
      </c>
      <c r="D271" s="8">
        <v>256</v>
      </c>
      <c r="E271" s="8">
        <v>367</v>
      </c>
      <c r="F271" s="8">
        <v>67</v>
      </c>
      <c r="G271" s="8">
        <v>468</v>
      </c>
      <c r="H271" s="8">
        <v>994</v>
      </c>
      <c r="I271" s="8">
        <v>625</v>
      </c>
      <c r="J271" s="8">
        <v>743</v>
      </c>
      <c r="K271" s="17">
        <v>888</v>
      </c>
      <c r="L271" s="97">
        <v>326</v>
      </c>
      <c r="M271" s="8">
        <v>213</v>
      </c>
      <c r="N271" s="8">
        <v>505</v>
      </c>
      <c r="O271" s="8">
        <v>106</v>
      </c>
      <c r="P271" s="8">
        <v>604</v>
      </c>
      <c r="Q271" s="8">
        <v>971</v>
      </c>
      <c r="R271" s="8">
        <v>59</v>
      </c>
      <c r="S271" s="8">
        <v>428</v>
      </c>
      <c r="T271" s="8">
        <v>922</v>
      </c>
      <c r="U271" s="8">
        <v>521</v>
      </c>
      <c r="V271" s="8">
        <v>805</v>
      </c>
      <c r="W271" s="8">
        <v>694</v>
      </c>
      <c r="X271" s="8">
        <v>136</v>
      </c>
      <c r="Y271" s="8">
        <v>279</v>
      </c>
      <c r="Z271" s="8">
        <v>385</v>
      </c>
      <c r="AA271" s="8">
        <v>18</v>
      </c>
      <c r="AB271" s="8">
        <v>548</v>
      </c>
      <c r="AC271" s="8">
        <v>947</v>
      </c>
      <c r="AD271" s="8">
        <v>671</v>
      </c>
      <c r="AE271" s="8">
        <v>784</v>
      </c>
      <c r="AF271" s="8">
        <v>318</v>
      </c>
      <c r="AG271" s="9">
        <v>173</v>
      </c>
      <c r="AH271" s="5">
        <f t="shared" si="59"/>
        <v>16400</v>
      </c>
      <c r="AI271" s="5">
        <f t="shared" si="60"/>
        <v>11201200</v>
      </c>
      <c r="AL271" s="167" t="s">
        <v>474</v>
      </c>
      <c r="AM271" s="164" t="s">
        <v>66</v>
      </c>
      <c r="AN271" s="164" t="s">
        <v>410</v>
      </c>
      <c r="AO271" s="164" t="s">
        <v>128</v>
      </c>
      <c r="AP271" s="164" t="s">
        <v>347</v>
      </c>
      <c r="AQ271" s="164" t="s">
        <v>189</v>
      </c>
      <c r="AR271" s="165" t="s">
        <v>284</v>
      </c>
      <c r="AS271" s="164" t="s">
        <v>252</v>
      </c>
      <c r="AT271" s="164" t="s">
        <v>964</v>
      </c>
      <c r="AU271" s="165" t="s">
        <v>557</v>
      </c>
      <c r="AV271" s="164" t="s">
        <v>903</v>
      </c>
      <c r="AW271" s="164" t="s">
        <v>620</v>
      </c>
      <c r="AX271" s="164" t="s">
        <v>841</v>
      </c>
      <c r="AY271" s="164" t="s">
        <v>684</v>
      </c>
      <c r="AZ271" s="164" t="s">
        <v>777</v>
      </c>
      <c r="BA271" s="165" t="s">
        <v>746</v>
      </c>
      <c r="BB271" s="164" t="s">
        <v>42</v>
      </c>
      <c r="BC271" s="164" t="s">
        <v>450</v>
      </c>
      <c r="BD271" s="165" t="s">
        <v>1142</v>
      </c>
      <c r="BE271" s="164" t="s">
        <v>386</v>
      </c>
      <c r="BF271" s="164" t="s">
        <v>166</v>
      </c>
      <c r="BG271" s="164" t="s">
        <v>323</v>
      </c>
      <c r="BH271" s="164" t="s">
        <v>228</v>
      </c>
      <c r="BI271" s="164" t="s">
        <v>260</v>
      </c>
      <c r="BJ271" s="164" t="s">
        <v>565</v>
      </c>
      <c r="BK271" s="164" t="s">
        <v>972</v>
      </c>
      <c r="BL271" s="164" t="s">
        <v>628</v>
      </c>
      <c r="BM271" s="165" t="s">
        <v>911</v>
      </c>
      <c r="BN271" s="164" t="s">
        <v>692</v>
      </c>
      <c r="BO271" s="164" t="s">
        <v>849</v>
      </c>
      <c r="BP271" s="164" t="s">
        <v>754</v>
      </c>
      <c r="BQ271" s="166" t="s">
        <v>785</v>
      </c>
      <c r="BS271" s="42"/>
      <c r="BT271" s="50" t="s">
        <v>723</v>
      </c>
      <c r="BU271" s="51" t="s">
        <v>1014</v>
      </c>
      <c r="BV271" s="52">
        <f>K3+(262*K5)</f>
        <v>263</v>
      </c>
      <c r="BW271" s="42"/>
    </row>
    <row r="272" spans="1:75" x14ac:dyDescent="0.2">
      <c r="A272" s="1">
        <v>12</v>
      </c>
      <c r="B272" s="7">
        <v>762</v>
      </c>
      <c r="C272" s="8">
        <v>873</v>
      </c>
      <c r="D272" s="8">
        <v>347</v>
      </c>
      <c r="E272" s="8">
        <v>204</v>
      </c>
      <c r="F272" s="8">
        <v>488</v>
      </c>
      <c r="G272" s="8">
        <v>119</v>
      </c>
      <c r="H272" s="8">
        <v>581</v>
      </c>
      <c r="I272" s="8">
        <v>982</v>
      </c>
      <c r="J272" s="17">
        <v>836</v>
      </c>
      <c r="K272" s="8">
        <v>723</v>
      </c>
      <c r="L272" s="8">
        <v>225</v>
      </c>
      <c r="M272" s="97">
        <v>370</v>
      </c>
      <c r="N272" s="8">
        <v>94</v>
      </c>
      <c r="O272" s="8">
        <v>461</v>
      </c>
      <c r="P272" s="8">
        <v>1023</v>
      </c>
      <c r="Q272" s="8">
        <v>624</v>
      </c>
      <c r="R272" s="8">
        <v>416</v>
      </c>
      <c r="S272" s="8">
        <v>15</v>
      </c>
      <c r="T272" s="8">
        <v>573</v>
      </c>
      <c r="U272" s="8">
        <v>942</v>
      </c>
      <c r="V272" s="8">
        <v>642</v>
      </c>
      <c r="W272" s="8">
        <v>785</v>
      </c>
      <c r="X272" s="8">
        <v>291</v>
      </c>
      <c r="Y272" s="8">
        <v>180</v>
      </c>
      <c r="Z272" s="8">
        <v>38</v>
      </c>
      <c r="AA272" s="8">
        <v>437</v>
      </c>
      <c r="AB272" s="8">
        <v>903</v>
      </c>
      <c r="AC272" s="8">
        <v>536</v>
      </c>
      <c r="AD272" s="8">
        <v>828</v>
      </c>
      <c r="AE272" s="8">
        <v>683</v>
      </c>
      <c r="AF272" s="8">
        <v>153</v>
      </c>
      <c r="AG272" s="9">
        <v>266</v>
      </c>
      <c r="AH272" s="5">
        <f t="shared" si="59"/>
        <v>16400</v>
      </c>
      <c r="AI272" s="5">
        <f t="shared" si="60"/>
        <v>11201200</v>
      </c>
      <c r="AL272" s="163" t="s">
        <v>473</v>
      </c>
      <c r="AM272" s="165" t="s">
        <v>1131</v>
      </c>
      <c r="AN272" s="164" t="s">
        <v>409</v>
      </c>
      <c r="AO272" s="164" t="s">
        <v>127</v>
      </c>
      <c r="AP272" s="164" t="s">
        <v>346</v>
      </c>
      <c r="AQ272" s="164" t="s">
        <v>188</v>
      </c>
      <c r="AR272" s="164" t="s">
        <v>283</v>
      </c>
      <c r="AS272" s="165" t="s">
        <v>251</v>
      </c>
      <c r="AT272" s="165" t="s">
        <v>951</v>
      </c>
      <c r="AU272" s="164" t="s">
        <v>542</v>
      </c>
      <c r="AV272" s="164" t="s">
        <v>888</v>
      </c>
      <c r="AW272" s="164" t="s">
        <v>606</v>
      </c>
      <c r="AX272" s="164" t="s">
        <v>826</v>
      </c>
      <c r="AY272" s="164" t="s">
        <v>669</v>
      </c>
      <c r="AZ272" s="165" t="s">
        <v>763</v>
      </c>
      <c r="BA272" s="164" t="s">
        <v>731</v>
      </c>
      <c r="BB272" s="164" t="s">
        <v>57</v>
      </c>
      <c r="BC272" s="164" t="s">
        <v>465</v>
      </c>
      <c r="BD272" s="164" t="s">
        <v>120</v>
      </c>
      <c r="BE272" s="165" t="s">
        <v>401</v>
      </c>
      <c r="BF272" s="164" t="s">
        <v>180</v>
      </c>
      <c r="BG272" s="164" t="s">
        <v>338</v>
      </c>
      <c r="BH272" s="164" t="s">
        <v>243</v>
      </c>
      <c r="BI272" s="164" t="s">
        <v>275</v>
      </c>
      <c r="BJ272" s="164" t="s">
        <v>566</v>
      </c>
      <c r="BK272" s="164" t="s">
        <v>973</v>
      </c>
      <c r="BL272" s="165" t="s">
        <v>1116</v>
      </c>
      <c r="BM272" s="164" t="s">
        <v>912</v>
      </c>
      <c r="BN272" s="164" t="s">
        <v>693</v>
      </c>
      <c r="BO272" s="164" t="s">
        <v>850</v>
      </c>
      <c r="BP272" s="164" t="s">
        <v>755</v>
      </c>
      <c r="BQ272" s="166" t="s">
        <v>786</v>
      </c>
      <c r="BS272" s="42"/>
      <c r="BT272" s="50" t="s">
        <v>530</v>
      </c>
      <c r="BU272" s="51" t="s">
        <v>1014</v>
      </c>
      <c r="BV272" s="52">
        <f>K3+(263*K5)</f>
        <v>264</v>
      </c>
      <c r="BW272" s="42"/>
    </row>
    <row r="273" spans="1:75" x14ac:dyDescent="0.2">
      <c r="A273" s="1">
        <v>13</v>
      </c>
      <c r="B273" s="7">
        <v>807</v>
      </c>
      <c r="C273" s="8">
        <v>696</v>
      </c>
      <c r="D273" s="8">
        <v>134</v>
      </c>
      <c r="E273" s="8">
        <v>277</v>
      </c>
      <c r="F273" s="8">
        <v>57</v>
      </c>
      <c r="G273" s="8">
        <v>426</v>
      </c>
      <c r="H273" s="8">
        <v>924</v>
      </c>
      <c r="I273" s="8">
        <v>523</v>
      </c>
      <c r="J273" s="8">
        <v>669</v>
      </c>
      <c r="K273" s="8">
        <v>782</v>
      </c>
      <c r="L273" s="8">
        <v>320</v>
      </c>
      <c r="M273" s="8">
        <v>175</v>
      </c>
      <c r="N273" s="97">
        <v>387</v>
      </c>
      <c r="O273" s="8">
        <v>20</v>
      </c>
      <c r="P273" s="8">
        <v>546</v>
      </c>
      <c r="Q273" s="17">
        <v>945</v>
      </c>
      <c r="R273" s="8">
        <v>65</v>
      </c>
      <c r="S273" s="8">
        <v>466</v>
      </c>
      <c r="T273" s="8">
        <v>996</v>
      </c>
      <c r="U273" s="8">
        <v>627</v>
      </c>
      <c r="V273" s="8">
        <v>863</v>
      </c>
      <c r="W273" s="8">
        <v>720</v>
      </c>
      <c r="X273" s="8">
        <v>254</v>
      </c>
      <c r="Y273" s="8">
        <v>365</v>
      </c>
      <c r="Z273" s="8">
        <v>507</v>
      </c>
      <c r="AA273" s="8">
        <v>108</v>
      </c>
      <c r="AB273" s="8">
        <v>602</v>
      </c>
      <c r="AC273" s="8">
        <v>969</v>
      </c>
      <c r="AD273" s="8">
        <v>741</v>
      </c>
      <c r="AE273" s="8">
        <v>886</v>
      </c>
      <c r="AF273" s="8">
        <v>328</v>
      </c>
      <c r="AG273" s="9">
        <v>215</v>
      </c>
      <c r="AH273" s="5">
        <f t="shared" si="59"/>
        <v>16400</v>
      </c>
      <c r="AI273" s="5">
        <f t="shared" si="60"/>
        <v>11201200</v>
      </c>
      <c r="AL273" s="163" t="s">
        <v>478</v>
      </c>
      <c r="AM273" s="164" t="s">
        <v>72</v>
      </c>
      <c r="AN273" s="164" t="s">
        <v>416</v>
      </c>
      <c r="AO273" s="164" t="s">
        <v>134</v>
      </c>
      <c r="AP273" s="164" t="s">
        <v>353</v>
      </c>
      <c r="AQ273" s="164" t="s">
        <v>195</v>
      </c>
      <c r="AR273" s="165" t="s">
        <v>1124</v>
      </c>
      <c r="AS273" s="164" t="s">
        <v>258</v>
      </c>
      <c r="AT273" s="164" t="s">
        <v>958</v>
      </c>
      <c r="AU273" s="164" t="s">
        <v>551</v>
      </c>
      <c r="AV273" s="164" t="s">
        <v>897</v>
      </c>
      <c r="AW273" s="164" t="s">
        <v>614</v>
      </c>
      <c r="AX273" s="164" t="s">
        <v>835</v>
      </c>
      <c r="AY273" s="164" t="s">
        <v>678</v>
      </c>
      <c r="AZ273" s="164" t="s">
        <v>771</v>
      </c>
      <c r="BA273" s="165" t="s">
        <v>740</v>
      </c>
      <c r="BB273" s="164" t="s">
        <v>48</v>
      </c>
      <c r="BC273" s="164" t="s">
        <v>456</v>
      </c>
      <c r="BD273" s="165" t="s">
        <v>111</v>
      </c>
      <c r="BE273" s="164" t="s">
        <v>392</v>
      </c>
      <c r="BF273" s="165" t="s">
        <v>172</v>
      </c>
      <c r="BG273" s="164" t="s">
        <v>329</v>
      </c>
      <c r="BH273" s="164" t="s">
        <v>234</v>
      </c>
      <c r="BI273" s="164" t="s">
        <v>266</v>
      </c>
      <c r="BJ273" s="164" t="s">
        <v>559</v>
      </c>
      <c r="BK273" s="164" t="s">
        <v>966</v>
      </c>
      <c r="BL273" s="164" t="s">
        <v>622</v>
      </c>
      <c r="BM273" s="165" t="s">
        <v>905</v>
      </c>
      <c r="BN273" s="164" t="s">
        <v>686</v>
      </c>
      <c r="BO273" s="165" t="s">
        <v>843</v>
      </c>
      <c r="BP273" s="164" t="s">
        <v>748</v>
      </c>
      <c r="BQ273" s="166" t="s">
        <v>779</v>
      </c>
      <c r="BS273" s="42"/>
      <c r="BT273" s="50" t="s">
        <v>978</v>
      </c>
      <c r="BU273" s="51" t="s">
        <v>1014</v>
      </c>
      <c r="BV273" s="52">
        <f>K3+(264*K5)</f>
        <v>265</v>
      </c>
      <c r="BW273" s="42"/>
    </row>
    <row r="274" spans="1:75" x14ac:dyDescent="0.2">
      <c r="A274" s="1">
        <v>14</v>
      </c>
      <c r="B274" s="7">
        <v>644</v>
      </c>
      <c r="C274" s="8">
        <v>787</v>
      </c>
      <c r="D274" s="8">
        <v>289</v>
      </c>
      <c r="E274" s="8">
        <v>178</v>
      </c>
      <c r="F274" s="8">
        <v>414</v>
      </c>
      <c r="G274" s="8">
        <v>13</v>
      </c>
      <c r="H274" s="8">
        <v>575</v>
      </c>
      <c r="I274" s="8">
        <v>944</v>
      </c>
      <c r="J274" s="8">
        <v>826</v>
      </c>
      <c r="K274" s="8">
        <v>681</v>
      </c>
      <c r="L274" s="8">
        <v>155</v>
      </c>
      <c r="M274" s="8">
        <v>268</v>
      </c>
      <c r="N274" s="8">
        <v>40</v>
      </c>
      <c r="O274" s="97">
        <v>439</v>
      </c>
      <c r="P274" s="17">
        <v>901</v>
      </c>
      <c r="Q274" s="8">
        <v>534</v>
      </c>
      <c r="R274" s="8">
        <v>486</v>
      </c>
      <c r="S274" s="8">
        <v>117</v>
      </c>
      <c r="T274" s="8">
        <v>583</v>
      </c>
      <c r="U274" s="8">
        <v>984</v>
      </c>
      <c r="V274" s="8">
        <v>764</v>
      </c>
      <c r="W274" s="8">
        <v>875</v>
      </c>
      <c r="X274" s="8">
        <v>345</v>
      </c>
      <c r="Y274" s="8">
        <v>202</v>
      </c>
      <c r="Z274" s="8">
        <v>96</v>
      </c>
      <c r="AA274" s="8">
        <v>463</v>
      </c>
      <c r="AB274" s="8">
        <v>1021</v>
      </c>
      <c r="AC274" s="8">
        <v>622</v>
      </c>
      <c r="AD274" s="8">
        <v>834</v>
      </c>
      <c r="AE274" s="8">
        <v>721</v>
      </c>
      <c r="AF274" s="8">
        <v>227</v>
      </c>
      <c r="AG274" s="9">
        <v>372</v>
      </c>
      <c r="AH274" s="5">
        <f t="shared" si="59"/>
        <v>16400</v>
      </c>
      <c r="AI274" s="5">
        <f t="shared" si="60"/>
        <v>11201200</v>
      </c>
      <c r="AL274" s="163" t="s">
        <v>467</v>
      </c>
      <c r="AM274" s="164" t="s">
        <v>59</v>
      </c>
      <c r="AN274" s="164" t="s">
        <v>403</v>
      </c>
      <c r="AO274" s="164" t="s">
        <v>121</v>
      </c>
      <c r="AP274" s="164" t="s">
        <v>340</v>
      </c>
      <c r="AQ274" s="164" t="s">
        <v>182</v>
      </c>
      <c r="AR274" s="164" t="s">
        <v>277</v>
      </c>
      <c r="AS274" s="165" t="s">
        <v>245</v>
      </c>
      <c r="AT274" s="164" t="s">
        <v>955</v>
      </c>
      <c r="AU274" s="164" t="s">
        <v>548</v>
      </c>
      <c r="AV274" s="164" t="s">
        <v>894</v>
      </c>
      <c r="AW274" s="164" t="s">
        <v>612</v>
      </c>
      <c r="AX274" s="164" t="s">
        <v>832</v>
      </c>
      <c r="AY274" s="164" t="s">
        <v>675</v>
      </c>
      <c r="AZ274" s="165" t="s">
        <v>1109</v>
      </c>
      <c r="BA274" s="164" t="s">
        <v>737</v>
      </c>
      <c r="BB274" s="164" t="s">
        <v>51</v>
      </c>
      <c r="BC274" s="164" t="s">
        <v>459</v>
      </c>
      <c r="BD274" s="164" t="s">
        <v>114</v>
      </c>
      <c r="BE274" s="165" t="s">
        <v>395</v>
      </c>
      <c r="BF274" s="164" t="s">
        <v>174</v>
      </c>
      <c r="BG274" s="165" t="s">
        <v>332</v>
      </c>
      <c r="BH274" s="164" t="s">
        <v>237</v>
      </c>
      <c r="BI274" s="164" t="s">
        <v>269</v>
      </c>
      <c r="BJ274" s="164" t="s">
        <v>572</v>
      </c>
      <c r="BK274" s="164" t="s">
        <v>979</v>
      </c>
      <c r="BL274" s="165" t="s">
        <v>635</v>
      </c>
      <c r="BM274" s="164" t="s">
        <v>918</v>
      </c>
      <c r="BN274" s="165" t="s">
        <v>699</v>
      </c>
      <c r="BO274" s="164" t="s">
        <v>856</v>
      </c>
      <c r="BP274" s="164" t="s">
        <v>761</v>
      </c>
      <c r="BQ274" s="166" t="s">
        <v>792</v>
      </c>
      <c r="BS274" s="42"/>
      <c r="BT274" s="50" t="s">
        <v>786</v>
      </c>
      <c r="BU274" s="51" t="s">
        <v>1014</v>
      </c>
      <c r="BV274" s="52">
        <f>K3+(265*K5)</f>
        <v>266</v>
      </c>
      <c r="BW274" s="42"/>
    </row>
    <row r="275" spans="1:75" x14ac:dyDescent="0.2">
      <c r="A275" s="1">
        <v>15</v>
      </c>
      <c r="B275" s="7">
        <v>224</v>
      </c>
      <c r="C275" s="8">
        <v>335</v>
      </c>
      <c r="D275" s="8">
        <v>893</v>
      </c>
      <c r="E275" s="8">
        <v>750</v>
      </c>
      <c r="F275" s="8">
        <v>962</v>
      </c>
      <c r="G275" s="8">
        <v>593</v>
      </c>
      <c r="H275" s="8">
        <v>99</v>
      </c>
      <c r="I275" s="8">
        <v>500</v>
      </c>
      <c r="J275" s="8">
        <v>358</v>
      </c>
      <c r="K275" s="8">
        <v>245</v>
      </c>
      <c r="L275" s="8">
        <v>711</v>
      </c>
      <c r="M275" s="8">
        <v>856</v>
      </c>
      <c r="N275" s="8">
        <v>636</v>
      </c>
      <c r="O275" s="17">
        <v>1003</v>
      </c>
      <c r="P275" s="97">
        <v>473</v>
      </c>
      <c r="Q275" s="8">
        <v>74</v>
      </c>
      <c r="R275" s="8">
        <v>954</v>
      </c>
      <c r="S275" s="8">
        <v>553</v>
      </c>
      <c r="T275" s="8">
        <v>27</v>
      </c>
      <c r="U275" s="8">
        <v>396</v>
      </c>
      <c r="V275" s="8">
        <v>168</v>
      </c>
      <c r="W275" s="8">
        <v>311</v>
      </c>
      <c r="X275" s="8">
        <v>773</v>
      </c>
      <c r="Y275" s="8">
        <v>662</v>
      </c>
      <c r="Z275" s="8">
        <v>516</v>
      </c>
      <c r="AA275" s="8">
        <v>915</v>
      </c>
      <c r="AB275" s="8">
        <v>417</v>
      </c>
      <c r="AC275" s="8">
        <v>50</v>
      </c>
      <c r="AD275" s="8">
        <v>286</v>
      </c>
      <c r="AE275" s="8">
        <v>141</v>
      </c>
      <c r="AF275" s="8">
        <v>703</v>
      </c>
      <c r="AG275" s="9">
        <v>816</v>
      </c>
      <c r="AH275" s="5">
        <f t="shared" si="59"/>
        <v>16400</v>
      </c>
      <c r="AI275" s="5">
        <f t="shared" si="60"/>
        <v>11201200</v>
      </c>
      <c r="AJ275" s="2">
        <f t="shared" si="61"/>
        <v>8606720000</v>
      </c>
      <c r="AL275" s="163" t="s">
        <v>476</v>
      </c>
      <c r="AM275" s="164" t="s">
        <v>70</v>
      </c>
      <c r="AN275" s="165" t="s">
        <v>414</v>
      </c>
      <c r="AO275" s="164" t="s">
        <v>132</v>
      </c>
      <c r="AP275" s="165" t="s">
        <v>351</v>
      </c>
      <c r="AQ275" s="164" t="s">
        <v>193</v>
      </c>
      <c r="AR275" s="164" t="s">
        <v>6</v>
      </c>
      <c r="AS275" s="164" t="s">
        <v>256</v>
      </c>
      <c r="AT275" s="164" t="s">
        <v>960</v>
      </c>
      <c r="AU275" s="164" t="s">
        <v>553</v>
      </c>
      <c r="AV275" s="164" t="s">
        <v>899</v>
      </c>
      <c r="AW275" s="165" t="s">
        <v>616</v>
      </c>
      <c r="AX275" s="164" t="s">
        <v>837</v>
      </c>
      <c r="AY275" s="165" t="s">
        <v>680</v>
      </c>
      <c r="AZ275" s="164" t="s">
        <v>773</v>
      </c>
      <c r="BA275" s="164" t="s">
        <v>742</v>
      </c>
      <c r="BB275" s="165" t="s">
        <v>139</v>
      </c>
      <c r="BC275" s="164" t="s">
        <v>454</v>
      </c>
      <c r="BD275" s="164" t="s">
        <v>109</v>
      </c>
      <c r="BE275" s="164" t="s">
        <v>390</v>
      </c>
      <c r="BF275" s="164" t="s">
        <v>170</v>
      </c>
      <c r="BG275" s="164" t="s">
        <v>327</v>
      </c>
      <c r="BH275" s="164" t="s">
        <v>232</v>
      </c>
      <c r="BI275" s="164" t="s">
        <v>264</v>
      </c>
      <c r="BJ275" s="164" t="s">
        <v>561</v>
      </c>
      <c r="BK275" s="165" t="s">
        <v>1118</v>
      </c>
      <c r="BL275" s="164" t="s">
        <v>624</v>
      </c>
      <c r="BM275" s="164" t="s">
        <v>907</v>
      </c>
      <c r="BN275" s="164" t="s">
        <v>688</v>
      </c>
      <c r="BO275" s="164" t="s">
        <v>845</v>
      </c>
      <c r="BP275" s="164" t="s">
        <v>750</v>
      </c>
      <c r="BQ275" s="166" t="s">
        <v>781</v>
      </c>
      <c r="BS275" s="42"/>
      <c r="BT275" s="50" t="s">
        <v>672</v>
      </c>
      <c r="BU275" s="51" t="s">
        <v>1014</v>
      </c>
      <c r="BV275" s="52">
        <f>K3+(266*K5)</f>
        <v>267</v>
      </c>
      <c r="BW275" s="42"/>
    </row>
    <row r="276" spans="1:75" x14ac:dyDescent="0.2">
      <c r="A276" s="1">
        <v>16</v>
      </c>
      <c r="B276" s="7">
        <v>379</v>
      </c>
      <c r="C276" s="8">
        <v>236</v>
      </c>
      <c r="D276" s="8">
        <v>730</v>
      </c>
      <c r="E276" s="8">
        <v>841</v>
      </c>
      <c r="F276" s="8">
        <v>613</v>
      </c>
      <c r="G276" s="8">
        <v>1014</v>
      </c>
      <c r="H276" s="8">
        <v>456</v>
      </c>
      <c r="I276" s="8">
        <v>87</v>
      </c>
      <c r="J276" s="8">
        <v>193</v>
      </c>
      <c r="K276" s="8">
        <v>338</v>
      </c>
      <c r="L276" s="8">
        <v>868</v>
      </c>
      <c r="M276" s="8">
        <v>755</v>
      </c>
      <c r="N276" s="17">
        <v>991</v>
      </c>
      <c r="O276" s="8">
        <v>592</v>
      </c>
      <c r="P276" s="8">
        <v>126</v>
      </c>
      <c r="Q276" s="97">
        <v>493</v>
      </c>
      <c r="R276" s="8">
        <v>541</v>
      </c>
      <c r="S276" s="8">
        <v>910</v>
      </c>
      <c r="T276" s="8">
        <v>448</v>
      </c>
      <c r="U276" s="8">
        <v>47</v>
      </c>
      <c r="V276" s="8">
        <v>259</v>
      </c>
      <c r="W276" s="8">
        <v>148</v>
      </c>
      <c r="X276" s="8">
        <v>674</v>
      </c>
      <c r="Y276" s="8">
        <v>817</v>
      </c>
      <c r="Z276" s="8">
        <v>935</v>
      </c>
      <c r="AA276" s="8">
        <v>568</v>
      </c>
      <c r="AB276" s="8">
        <v>6</v>
      </c>
      <c r="AC276" s="8">
        <v>405</v>
      </c>
      <c r="AD276" s="8">
        <v>185</v>
      </c>
      <c r="AE276" s="8">
        <v>298</v>
      </c>
      <c r="AF276" s="8">
        <v>796</v>
      </c>
      <c r="AG276" s="9">
        <v>651</v>
      </c>
      <c r="AH276" s="5">
        <f t="shared" si="59"/>
        <v>16400</v>
      </c>
      <c r="AI276" s="5">
        <f t="shared" si="60"/>
        <v>11201200</v>
      </c>
      <c r="AJ276" s="2">
        <f t="shared" si="61"/>
        <v>8606720000</v>
      </c>
      <c r="AL276" s="163" t="s">
        <v>469</v>
      </c>
      <c r="AM276" s="164" t="s">
        <v>61</v>
      </c>
      <c r="AN276" s="164" t="s">
        <v>405</v>
      </c>
      <c r="AO276" s="165" t="s">
        <v>123</v>
      </c>
      <c r="AP276" s="164" t="s">
        <v>342</v>
      </c>
      <c r="AQ276" s="165" t="s">
        <v>184</v>
      </c>
      <c r="AR276" s="164" t="s">
        <v>279</v>
      </c>
      <c r="AS276" s="164" t="s">
        <v>247</v>
      </c>
      <c r="AT276" s="164" t="s">
        <v>954</v>
      </c>
      <c r="AU276" s="164" t="s">
        <v>546</v>
      </c>
      <c r="AV276" s="165" t="s">
        <v>892</v>
      </c>
      <c r="AW276" s="164" t="s">
        <v>610</v>
      </c>
      <c r="AX276" s="165" t="s">
        <v>830</v>
      </c>
      <c r="AY276" s="164" t="s">
        <v>673</v>
      </c>
      <c r="AZ276" s="164" t="s">
        <v>767</v>
      </c>
      <c r="BA276" s="164" t="s">
        <v>735</v>
      </c>
      <c r="BB276" s="164" t="s">
        <v>53</v>
      </c>
      <c r="BC276" s="165" t="s">
        <v>1130</v>
      </c>
      <c r="BD276" s="164" t="s">
        <v>116</v>
      </c>
      <c r="BE276" s="164" t="s">
        <v>397</v>
      </c>
      <c r="BF276" s="164" t="s">
        <v>176</v>
      </c>
      <c r="BG276" s="164" t="s">
        <v>334</v>
      </c>
      <c r="BH276" s="164" t="s">
        <v>239</v>
      </c>
      <c r="BI276" s="164" t="s">
        <v>271</v>
      </c>
      <c r="BJ276" s="165" t="s">
        <v>570</v>
      </c>
      <c r="BK276" s="164" t="s">
        <v>977</v>
      </c>
      <c r="BL276" s="164" t="s">
        <v>633</v>
      </c>
      <c r="BM276" s="164" t="s">
        <v>916</v>
      </c>
      <c r="BN276" s="164" t="s">
        <v>697</v>
      </c>
      <c r="BO276" s="164" t="s">
        <v>854</v>
      </c>
      <c r="BP276" s="164" t="s">
        <v>759</v>
      </c>
      <c r="BQ276" s="166" t="s">
        <v>790</v>
      </c>
      <c r="BS276" s="42"/>
      <c r="BT276" s="50" t="s">
        <v>612</v>
      </c>
      <c r="BU276" s="51" t="s">
        <v>1014</v>
      </c>
      <c r="BV276" s="52">
        <f>K3+(267*K5)</f>
        <v>268</v>
      </c>
      <c r="BW276" s="42"/>
    </row>
    <row r="277" spans="1:75" x14ac:dyDescent="0.2">
      <c r="A277" s="1">
        <v>17</v>
      </c>
      <c r="B277" s="7">
        <v>374</v>
      </c>
      <c r="C277" s="8">
        <v>229</v>
      </c>
      <c r="D277" s="8">
        <v>727</v>
      </c>
      <c r="E277" s="8">
        <v>840</v>
      </c>
      <c r="F277" s="8">
        <v>620</v>
      </c>
      <c r="G277" s="8">
        <v>1019</v>
      </c>
      <c r="H277" s="8">
        <v>457</v>
      </c>
      <c r="I277" s="8">
        <v>90</v>
      </c>
      <c r="J277" s="8">
        <v>208</v>
      </c>
      <c r="K277" s="8">
        <v>351</v>
      </c>
      <c r="L277" s="8">
        <v>877</v>
      </c>
      <c r="M277" s="8">
        <v>766</v>
      </c>
      <c r="N277" s="8">
        <v>978</v>
      </c>
      <c r="O277" s="8">
        <v>577</v>
      </c>
      <c r="P277" s="8">
        <v>115</v>
      </c>
      <c r="Q277" s="8">
        <v>484</v>
      </c>
      <c r="R277" s="97">
        <v>532</v>
      </c>
      <c r="S277" s="8">
        <v>899</v>
      </c>
      <c r="T277" s="8">
        <v>433</v>
      </c>
      <c r="U277" s="17">
        <v>34</v>
      </c>
      <c r="V277" s="8">
        <v>270</v>
      </c>
      <c r="W277" s="8">
        <v>157</v>
      </c>
      <c r="X277" s="8">
        <v>687</v>
      </c>
      <c r="Y277" s="8">
        <v>832</v>
      </c>
      <c r="Z277" s="8">
        <v>938</v>
      </c>
      <c r="AA277" s="8">
        <v>569</v>
      </c>
      <c r="AB277" s="8">
        <v>11</v>
      </c>
      <c r="AC277" s="8">
        <v>412</v>
      </c>
      <c r="AD277" s="8">
        <v>184</v>
      </c>
      <c r="AE277" s="8">
        <v>295</v>
      </c>
      <c r="AF277" s="8">
        <v>789</v>
      </c>
      <c r="AG277" s="9">
        <v>646</v>
      </c>
      <c r="AH277" s="5">
        <f t="shared" si="59"/>
        <v>16400</v>
      </c>
      <c r="AI277" s="5">
        <f t="shared" si="60"/>
        <v>11201200</v>
      </c>
      <c r="AJ277" s="2">
        <f t="shared" si="61"/>
        <v>8606720000</v>
      </c>
      <c r="AL277" s="163" t="s">
        <v>38</v>
      </c>
      <c r="AM277" s="164" t="s">
        <v>508</v>
      </c>
      <c r="AN277" s="164" t="s">
        <v>102</v>
      </c>
      <c r="AO277" s="165" t="s">
        <v>446</v>
      </c>
      <c r="AP277" s="164" t="s">
        <v>162</v>
      </c>
      <c r="AQ277" s="165" t="s">
        <v>382</v>
      </c>
      <c r="AR277" s="164" t="s">
        <v>224</v>
      </c>
      <c r="AS277" s="164" t="s">
        <v>319</v>
      </c>
      <c r="AT277" s="164" t="s">
        <v>523</v>
      </c>
      <c r="AU277" s="164" t="s">
        <v>992</v>
      </c>
      <c r="AV277" s="165" t="s">
        <v>585</v>
      </c>
      <c r="AW277" s="164" t="s">
        <v>931</v>
      </c>
      <c r="AX277" s="165" t="s">
        <v>648</v>
      </c>
      <c r="AY277" s="164" t="s">
        <v>0</v>
      </c>
      <c r="AZ277" s="164" t="s">
        <v>711</v>
      </c>
      <c r="BA277" s="164" t="s">
        <v>805</v>
      </c>
      <c r="BB277" s="164" t="s">
        <v>484</v>
      </c>
      <c r="BC277" s="165" t="s">
        <v>1114</v>
      </c>
      <c r="BD277" s="164" t="s">
        <v>422</v>
      </c>
      <c r="BE277" s="164" t="s">
        <v>78</v>
      </c>
      <c r="BF277" s="164" t="s">
        <v>359</v>
      </c>
      <c r="BG277" s="164" t="s">
        <v>140</v>
      </c>
      <c r="BH277" s="164" t="s">
        <v>295</v>
      </c>
      <c r="BI277" s="164" t="s">
        <v>201</v>
      </c>
      <c r="BJ277" s="165" t="s">
        <v>1000</v>
      </c>
      <c r="BK277" s="164" t="s">
        <v>531</v>
      </c>
      <c r="BL277" s="164" t="s">
        <v>938</v>
      </c>
      <c r="BM277" s="164" t="s">
        <v>593</v>
      </c>
      <c r="BN277" s="164" t="s">
        <v>875</v>
      </c>
      <c r="BO277" s="164" t="s">
        <v>656</v>
      </c>
      <c r="BP277" s="164" t="s">
        <v>813</v>
      </c>
      <c r="BQ277" s="166" t="s">
        <v>719</v>
      </c>
      <c r="BS277" s="42"/>
      <c r="BT277" s="50" t="s">
        <v>419</v>
      </c>
      <c r="BU277" s="51" t="s">
        <v>1014</v>
      </c>
      <c r="BV277" s="52">
        <f>K3+(268*K5)</f>
        <v>269</v>
      </c>
      <c r="BW277" s="42"/>
    </row>
    <row r="278" spans="1:75" x14ac:dyDescent="0.2">
      <c r="A278" s="1">
        <v>18</v>
      </c>
      <c r="B278" s="7">
        <v>209</v>
      </c>
      <c r="C278" s="8">
        <v>322</v>
      </c>
      <c r="D278" s="8">
        <v>884</v>
      </c>
      <c r="E278" s="8">
        <v>739</v>
      </c>
      <c r="F278" s="8">
        <v>975</v>
      </c>
      <c r="G278" s="8">
        <v>608</v>
      </c>
      <c r="H278" s="8">
        <v>110</v>
      </c>
      <c r="I278" s="8">
        <v>509</v>
      </c>
      <c r="J278" s="8">
        <v>363</v>
      </c>
      <c r="K278" s="8">
        <v>252</v>
      </c>
      <c r="L278" s="8">
        <v>714</v>
      </c>
      <c r="M278" s="8">
        <v>857</v>
      </c>
      <c r="N278" s="8">
        <v>629</v>
      </c>
      <c r="O278" s="8">
        <v>998</v>
      </c>
      <c r="P278" s="8">
        <v>472</v>
      </c>
      <c r="Q278" s="8">
        <v>71</v>
      </c>
      <c r="R278" s="8">
        <v>951</v>
      </c>
      <c r="S278" s="97">
        <v>552</v>
      </c>
      <c r="T278" s="17">
        <v>22</v>
      </c>
      <c r="U278" s="8">
        <v>389</v>
      </c>
      <c r="V278" s="8">
        <v>169</v>
      </c>
      <c r="W278" s="8">
        <v>314</v>
      </c>
      <c r="X278" s="8">
        <v>780</v>
      </c>
      <c r="Y278" s="8">
        <v>667</v>
      </c>
      <c r="Z278" s="8">
        <v>525</v>
      </c>
      <c r="AA278" s="8">
        <v>926</v>
      </c>
      <c r="AB278" s="8">
        <v>432</v>
      </c>
      <c r="AC278" s="8">
        <v>63</v>
      </c>
      <c r="AD278" s="8">
        <v>275</v>
      </c>
      <c r="AE278" s="8">
        <v>132</v>
      </c>
      <c r="AF278" s="8">
        <v>690</v>
      </c>
      <c r="AG278" s="9">
        <v>801</v>
      </c>
      <c r="AH278" s="5">
        <f t="shared" si="59"/>
        <v>16400</v>
      </c>
      <c r="AI278" s="5">
        <f t="shared" si="60"/>
        <v>11201200</v>
      </c>
      <c r="AJ278" s="2">
        <f t="shared" si="61"/>
        <v>8606720000</v>
      </c>
      <c r="AL278" s="163" t="s">
        <v>29</v>
      </c>
      <c r="AM278" s="164" t="s">
        <v>499</v>
      </c>
      <c r="AN278" s="165" t="s">
        <v>93</v>
      </c>
      <c r="AO278" s="164" t="s">
        <v>437</v>
      </c>
      <c r="AP278" s="165" t="s">
        <v>154</v>
      </c>
      <c r="AQ278" s="164" t="s">
        <v>373</v>
      </c>
      <c r="AR278" s="164" t="s">
        <v>215</v>
      </c>
      <c r="AS278" s="164" t="s">
        <v>310</v>
      </c>
      <c r="AT278" s="164" t="s">
        <v>516</v>
      </c>
      <c r="AU278" s="164" t="s">
        <v>985</v>
      </c>
      <c r="AV278" s="164" t="s">
        <v>578</v>
      </c>
      <c r="AW278" s="165" t="s">
        <v>924</v>
      </c>
      <c r="AX278" s="164" t="s">
        <v>641</v>
      </c>
      <c r="AY278" s="165" t="s">
        <v>862</v>
      </c>
      <c r="AZ278" s="164" t="s">
        <v>705</v>
      </c>
      <c r="BA278" s="164" t="s">
        <v>798</v>
      </c>
      <c r="BB278" s="165" t="s">
        <v>491</v>
      </c>
      <c r="BC278" s="164" t="s">
        <v>21</v>
      </c>
      <c r="BD278" s="164" t="s">
        <v>429</v>
      </c>
      <c r="BE278" s="164" t="s">
        <v>85</v>
      </c>
      <c r="BF278" s="164" t="s">
        <v>365</v>
      </c>
      <c r="BG278" s="164" t="s">
        <v>146</v>
      </c>
      <c r="BH278" s="164" t="s">
        <v>302</v>
      </c>
      <c r="BI278" s="164" t="s">
        <v>208</v>
      </c>
      <c r="BJ278" s="164" t="s">
        <v>1009</v>
      </c>
      <c r="BK278" s="165" t="s">
        <v>1141</v>
      </c>
      <c r="BL278" s="164" t="s">
        <v>947</v>
      </c>
      <c r="BM278" s="164" t="s">
        <v>602</v>
      </c>
      <c r="BN278" s="164" t="s">
        <v>884</v>
      </c>
      <c r="BO278" s="164" t="s">
        <v>665</v>
      </c>
      <c r="BP278" s="164" t="s">
        <v>822</v>
      </c>
      <c r="BQ278" s="166" t="s">
        <v>727</v>
      </c>
      <c r="BS278" s="42"/>
      <c r="BT278" s="50" t="s">
        <v>359</v>
      </c>
      <c r="BU278" s="51" t="s">
        <v>1014</v>
      </c>
      <c r="BV278" s="52">
        <f>K3+(269*K5)</f>
        <v>270</v>
      </c>
      <c r="BW278" s="42"/>
    </row>
    <row r="279" spans="1:75" x14ac:dyDescent="0.2">
      <c r="A279" s="1">
        <v>19</v>
      </c>
      <c r="B279" s="7">
        <v>653</v>
      </c>
      <c r="C279" s="8">
        <v>798</v>
      </c>
      <c r="D279" s="8">
        <v>304</v>
      </c>
      <c r="E279" s="8">
        <v>191</v>
      </c>
      <c r="F279" s="8">
        <v>403</v>
      </c>
      <c r="G279" s="8">
        <v>4</v>
      </c>
      <c r="H279" s="8">
        <v>562</v>
      </c>
      <c r="I279" s="8">
        <v>929</v>
      </c>
      <c r="J279" s="8">
        <v>823</v>
      </c>
      <c r="K279" s="8">
        <v>680</v>
      </c>
      <c r="L279" s="8">
        <v>150</v>
      </c>
      <c r="M279" s="8">
        <v>261</v>
      </c>
      <c r="N279" s="8">
        <v>41</v>
      </c>
      <c r="O279" s="8">
        <v>442</v>
      </c>
      <c r="P279" s="8">
        <v>908</v>
      </c>
      <c r="Q279" s="8">
        <v>539</v>
      </c>
      <c r="R279" s="8">
        <v>491</v>
      </c>
      <c r="S279" s="17">
        <v>124</v>
      </c>
      <c r="T279" s="97">
        <v>586</v>
      </c>
      <c r="U279" s="8">
        <v>985</v>
      </c>
      <c r="V279" s="8">
        <v>757</v>
      </c>
      <c r="W279" s="8">
        <v>870</v>
      </c>
      <c r="X279" s="8">
        <v>344</v>
      </c>
      <c r="Y279" s="8">
        <v>199</v>
      </c>
      <c r="Z279" s="8">
        <v>81</v>
      </c>
      <c r="AA279" s="8">
        <v>450</v>
      </c>
      <c r="AB279" s="8">
        <v>1012</v>
      </c>
      <c r="AC279" s="8">
        <v>611</v>
      </c>
      <c r="AD279" s="8">
        <v>847</v>
      </c>
      <c r="AE279" s="8">
        <v>736</v>
      </c>
      <c r="AF279" s="8">
        <v>238</v>
      </c>
      <c r="AG279" s="9">
        <v>381</v>
      </c>
      <c r="AH279" s="5">
        <f t="shared" si="59"/>
        <v>16400</v>
      </c>
      <c r="AI279" s="5">
        <f t="shared" si="60"/>
        <v>11201200</v>
      </c>
      <c r="AL279" s="163" t="s">
        <v>40</v>
      </c>
      <c r="AM279" s="164" t="s">
        <v>510</v>
      </c>
      <c r="AN279" s="164" t="s">
        <v>104</v>
      </c>
      <c r="AO279" s="164" t="s">
        <v>448</v>
      </c>
      <c r="AP279" s="164" t="s">
        <v>164</v>
      </c>
      <c r="AQ279" s="164" t="s">
        <v>384</v>
      </c>
      <c r="AR279" s="164" t="s">
        <v>226</v>
      </c>
      <c r="AS279" s="165" t="s">
        <v>321</v>
      </c>
      <c r="AT279" s="164" t="s">
        <v>521</v>
      </c>
      <c r="AU279" s="164" t="s">
        <v>990</v>
      </c>
      <c r="AV279" s="164" t="s">
        <v>583</v>
      </c>
      <c r="AW279" s="164" t="s">
        <v>929</v>
      </c>
      <c r="AX279" s="164" t="s">
        <v>646</v>
      </c>
      <c r="AY279" s="164" t="s">
        <v>867</v>
      </c>
      <c r="AZ279" s="165" t="s">
        <v>1132</v>
      </c>
      <c r="BA279" s="164" t="s">
        <v>803</v>
      </c>
      <c r="BB279" s="164" t="s">
        <v>486</v>
      </c>
      <c r="BC279" s="164" t="s">
        <v>16</v>
      </c>
      <c r="BD279" s="164" t="s">
        <v>424</v>
      </c>
      <c r="BE279" s="165" t="s">
        <v>80</v>
      </c>
      <c r="BF279" s="164" t="s">
        <v>361</v>
      </c>
      <c r="BG279" s="164" t="s">
        <v>51</v>
      </c>
      <c r="BH279" s="164" t="s">
        <v>297</v>
      </c>
      <c r="BI279" s="164" t="s">
        <v>203</v>
      </c>
      <c r="BJ279" s="164" t="s">
        <v>998</v>
      </c>
      <c r="BK279" s="164" t="s">
        <v>529</v>
      </c>
      <c r="BL279" s="165" t="s">
        <v>936</v>
      </c>
      <c r="BM279" s="164" t="s">
        <v>591</v>
      </c>
      <c r="BN279" s="165" t="s">
        <v>874</v>
      </c>
      <c r="BO279" s="164" t="s">
        <v>654</v>
      </c>
      <c r="BP279" s="164" t="s">
        <v>811</v>
      </c>
      <c r="BQ279" s="166" t="s">
        <v>717</v>
      </c>
      <c r="BS279" s="42"/>
      <c r="BT279" s="50" t="s">
        <v>227</v>
      </c>
      <c r="BU279" s="51" t="s">
        <v>1014</v>
      </c>
      <c r="BV279" s="52">
        <f>K3+(270*K5)</f>
        <v>271</v>
      </c>
      <c r="BW279" s="42"/>
    </row>
    <row r="280" spans="1:75" x14ac:dyDescent="0.2">
      <c r="A280" s="1">
        <v>20</v>
      </c>
      <c r="B280" s="7">
        <v>810</v>
      </c>
      <c r="C280" s="8">
        <v>697</v>
      </c>
      <c r="D280" s="8">
        <v>139</v>
      </c>
      <c r="E280" s="8">
        <v>284</v>
      </c>
      <c r="F280" s="8">
        <v>56</v>
      </c>
      <c r="G280" s="8">
        <v>423</v>
      </c>
      <c r="H280" s="8">
        <v>917</v>
      </c>
      <c r="I280" s="8">
        <v>518</v>
      </c>
      <c r="J280" s="8">
        <v>660</v>
      </c>
      <c r="K280" s="8">
        <v>771</v>
      </c>
      <c r="L280" s="8">
        <v>305</v>
      </c>
      <c r="M280" s="8">
        <v>162</v>
      </c>
      <c r="N280" s="8">
        <v>398</v>
      </c>
      <c r="O280" s="8">
        <v>29</v>
      </c>
      <c r="P280" s="8">
        <v>559</v>
      </c>
      <c r="Q280" s="8">
        <v>960</v>
      </c>
      <c r="R280" s="17">
        <v>80</v>
      </c>
      <c r="S280" s="8">
        <v>479</v>
      </c>
      <c r="T280" s="8">
        <v>1005</v>
      </c>
      <c r="U280" s="97">
        <v>638</v>
      </c>
      <c r="V280" s="8">
        <v>850</v>
      </c>
      <c r="W280" s="8">
        <v>705</v>
      </c>
      <c r="X280" s="8">
        <v>243</v>
      </c>
      <c r="Y280" s="8">
        <v>356</v>
      </c>
      <c r="Z280" s="8">
        <v>502</v>
      </c>
      <c r="AA280" s="8">
        <v>101</v>
      </c>
      <c r="AB280" s="8">
        <v>599</v>
      </c>
      <c r="AC280" s="8">
        <v>968</v>
      </c>
      <c r="AD280" s="8">
        <v>748</v>
      </c>
      <c r="AE280" s="8">
        <v>891</v>
      </c>
      <c r="AF280" s="8">
        <v>329</v>
      </c>
      <c r="AG280" s="9">
        <v>218</v>
      </c>
      <c r="AH280" s="5">
        <f t="shared" si="59"/>
        <v>16400</v>
      </c>
      <c r="AI280" s="5">
        <f t="shared" si="60"/>
        <v>11201200</v>
      </c>
      <c r="AL280" s="163" t="s">
        <v>27</v>
      </c>
      <c r="AM280" s="164" t="s">
        <v>497</v>
      </c>
      <c r="AN280" s="164" t="s">
        <v>91</v>
      </c>
      <c r="AO280" s="164" t="s">
        <v>435</v>
      </c>
      <c r="AP280" s="164" t="s">
        <v>152</v>
      </c>
      <c r="AQ280" s="164" t="s">
        <v>371</v>
      </c>
      <c r="AR280" s="165" t="s">
        <v>1120</v>
      </c>
      <c r="AS280" s="164" t="s">
        <v>308</v>
      </c>
      <c r="AT280" s="164" t="s">
        <v>518</v>
      </c>
      <c r="AU280" s="164" t="s">
        <v>987</v>
      </c>
      <c r="AV280" s="164" t="s">
        <v>580</v>
      </c>
      <c r="AW280" s="164" t="s">
        <v>926</v>
      </c>
      <c r="AX280" s="164" t="s">
        <v>643</v>
      </c>
      <c r="AY280" s="164" t="s">
        <v>864</v>
      </c>
      <c r="AZ280" s="164" t="s">
        <v>707</v>
      </c>
      <c r="BA280" s="165" t="s">
        <v>800</v>
      </c>
      <c r="BB280" s="164" t="s">
        <v>489</v>
      </c>
      <c r="BC280" s="164" t="s">
        <v>19</v>
      </c>
      <c r="BD280" s="165" t="s">
        <v>427</v>
      </c>
      <c r="BE280" s="164" t="s">
        <v>83</v>
      </c>
      <c r="BF280" s="165" t="s">
        <v>364</v>
      </c>
      <c r="BG280" s="164" t="s">
        <v>144</v>
      </c>
      <c r="BH280" s="164" t="s">
        <v>300</v>
      </c>
      <c r="BI280" s="164" t="s">
        <v>206</v>
      </c>
      <c r="BJ280" s="164" t="s">
        <v>1011</v>
      </c>
      <c r="BK280" s="164" t="s">
        <v>540</v>
      </c>
      <c r="BL280" s="164" t="s">
        <v>949</v>
      </c>
      <c r="BM280" s="165" t="s">
        <v>604</v>
      </c>
      <c r="BN280" s="164" t="s">
        <v>886</v>
      </c>
      <c r="BO280" s="165" t="s">
        <v>667</v>
      </c>
      <c r="BP280" s="164" t="s">
        <v>824</v>
      </c>
      <c r="BQ280" s="166" t="s">
        <v>729</v>
      </c>
      <c r="BS280" s="42"/>
      <c r="BT280" s="50" t="s">
        <v>36</v>
      </c>
      <c r="BU280" s="51" t="s">
        <v>1014</v>
      </c>
      <c r="BV280" s="52">
        <f>K3+(271*K5)</f>
        <v>272</v>
      </c>
      <c r="BW280" s="42"/>
    </row>
    <row r="281" spans="1:75" x14ac:dyDescent="0.2">
      <c r="A281" s="1">
        <v>21</v>
      </c>
      <c r="B281" s="7">
        <v>759</v>
      </c>
      <c r="C281" s="8">
        <v>872</v>
      </c>
      <c r="D281" s="8">
        <v>342</v>
      </c>
      <c r="E281" s="8">
        <v>197</v>
      </c>
      <c r="F281" s="8">
        <v>489</v>
      </c>
      <c r="G281" s="8">
        <v>122</v>
      </c>
      <c r="H281" s="8">
        <v>588</v>
      </c>
      <c r="I281" s="8">
        <v>987</v>
      </c>
      <c r="J281" s="8">
        <v>845</v>
      </c>
      <c r="K281" s="8">
        <v>734</v>
      </c>
      <c r="L281" s="8">
        <v>240</v>
      </c>
      <c r="M281" s="8">
        <v>383</v>
      </c>
      <c r="N281" s="8">
        <v>83</v>
      </c>
      <c r="O281" s="8">
        <v>452</v>
      </c>
      <c r="P281" s="8">
        <v>1010</v>
      </c>
      <c r="Q281" s="8">
        <v>609</v>
      </c>
      <c r="R281" s="8">
        <v>401</v>
      </c>
      <c r="S281" s="8">
        <v>2</v>
      </c>
      <c r="T281" s="8">
        <v>564</v>
      </c>
      <c r="U281" s="8">
        <v>931</v>
      </c>
      <c r="V281" s="97">
        <v>655</v>
      </c>
      <c r="W281" s="8">
        <v>800</v>
      </c>
      <c r="X281" s="8">
        <v>302</v>
      </c>
      <c r="Y281" s="17">
        <v>189</v>
      </c>
      <c r="Z281" s="8">
        <v>43</v>
      </c>
      <c r="AA281" s="8">
        <v>444</v>
      </c>
      <c r="AB281" s="8">
        <v>906</v>
      </c>
      <c r="AC281" s="8">
        <v>537</v>
      </c>
      <c r="AD281" s="8">
        <v>821</v>
      </c>
      <c r="AE281" s="8">
        <v>678</v>
      </c>
      <c r="AF281" s="8">
        <v>152</v>
      </c>
      <c r="AG281" s="9">
        <v>263</v>
      </c>
      <c r="AH281" s="5">
        <f t="shared" si="59"/>
        <v>16400</v>
      </c>
      <c r="AI281" s="5">
        <f t="shared" si="60"/>
        <v>11201200</v>
      </c>
      <c r="AL281" s="163" t="s">
        <v>34</v>
      </c>
      <c r="AM281" s="165" t="s">
        <v>504</v>
      </c>
      <c r="AN281" s="164" t="s">
        <v>98</v>
      </c>
      <c r="AO281" s="164" t="s">
        <v>442</v>
      </c>
      <c r="AP281" s="164" t="s">
        <v>158</v>
      </c>
      <c r="AQ281" s="164" t="s">
        <v>378</v>
      </c>
      <c r="AR281" s="164" t="s">
        <v>220</v>
      </c>
      <c r="AS281" s="165" t="s">
        <v>315</v>
      </c>
      <c r="AT281" s="165" t="s">
        <v>527</v>
      </c>
      <c r="AU281" s="164" t="s">
        <v>996</v>
      </c>
      <c r="AV281" s="164" t="s">
        <v>589</v>
      </c>
      <c r="AW281" s="164" t="s">
        <v>934</v>
      </c>
      <c r="AX281" s="164" t="s">
        <v>652</v>
      </c>
      <c r="AY281" s="164" t="s">
        <v>872</v>
      </c>
      <c r="AZ281" s="165" t="s">
        <v>715</v>
      </c>
      <c r="BA281" s="164" t="s">
        <v>809</v>
      </c>
      <c r="BB281" s="164" t="s">
        <v>480</v>
      </c>
      <c r="BC281" s="164" t="s">
        <v>11</v>
      </c>
      <c r="BD281" s="164" t="s">
        <v>418</v>
      </c>
      <c r="BE281" s="165" t="s">
        <v>74</v>
      </c>
      <c r="BF281" s="164" t="s">
        <v>355</v>
      </c>
      <c r="BG281" s="164" t="s">
        <v>136</v>
      </c>
      <c r="BH281" s="164" t="s">
        <v>291</v>
      </c>
      <c r="BI281" s="164" t="s">
        <v>197</v>
      </c>
      <c r="BJ281" s="164" t="s">
        <v>1004</v>
      </c>
      <c r="BK281" s="164" t="s">
        <v>534</v>
      </c>
      <c r="BL281" s="165" t="s">
        <v>1136</v>
      </c>
      <c r="BM281" s="164" t="s">
        <v>597</v>
      </c>
      <c r="BN281" s="164" t="s">
        <v>879</v>
      </c>
      <c r="BO281" s="164" t="s">
        <v>660</v>
      </c>
      <c r="BP281" s="164" t="s">
        <v>817</v>
      </c>
      <c r="BQ281" s="166" t="s">
        <v>723</v>
      </c>
      <c r="BS281" s="42"/>
      <c r="BT281" s="50" t="s">
        <v>514</v>
      </c>
      <c r="BU281" s="51" t="s">
        <v>1014</v>
      </c>
      <c r="BV281" s="52">
        <f>K3+(272*K5)</f>
        <v>273</v>
      </c>
      <c r="BW281" s="42"/>
    </row>
    <row r="282" spans="1:75" x14ac:dyDescent="0.2">
      <c r="A282" s="1">
        <v>22</v>
      </c>
      <c r="B282" s="7">
        <v>852</v>
      </c>
      <c r="C282" s="8">
        <v>707</v>
      </c>
      <c r="D282" s="8">
        <v>241</v>
      </c>
      <c r="E282" s="8">
        <v>354</v>
      </c>
      <c r="F282" s="8">
        <v>78</v>
      </c>
      <c r="G282" s="8">
        <v>477</v>
      </c>
      <c r="H282" s="8">
        <v>1007</v>
      </c>
      <c r="I282" s="8">
        <v>640</v>
      </c>
      <c r="J282" s="8">
        <v>746</v>
      </c>
      <c r="K282" s="8">
        <v>889</v>
      </c>
      <c r="L282" s="8">
        <v>331</v>
      </c>
      <c r="M282" s="8">
        <v>220</v>
      </c>
      <c r="N282" s="8">
        <v>504</v>
      </c>
      <c r="O282" s="8">
        <v>103</v>
      </c>
      <c r="P282" s="8">
        <v>597</v>
      </c>
      <c r="Q282" s="8">
        <v>966</v>
      </c>
      <c r="R282" s="8">
        <v>54</v>
      </c>
      <c r="S282" s="8">
        <v>421</v>
      </c>
      <c r="T282" s="8">
        <v>919</v>
      </c>
      <c r="U282" s="8">
        <v>520</v>
      </c>
      <c r="V282" s="8">
        <v>812</v>
      </c>
      <c r="W282" s="97">
        <v>699</v>
      </c>
      <c r="X282" s="17">
        <v>137</v>
      </c>
      <c r="Y282" s="8">
        <v>282</v>
      </c>
      <c r="Z282" s="8">
        <v>400</v>
      </c>
      <c r="AA282" s="8">
        <v>31</v>
      </c>
      <c r="AB282" s="8">
        <v>557</v>
      </c>
      <c r="AC282" s="8">
        <v>958</v>
      </c>
      <c r="AD282" s="8">
        <v>658</v>
      </c>
      <c r="AE282" s="8">
        <v>769</v>
      </c>
      <c r="AF282" s="8">
        <v>307</v>
      </c>
      <c r="AG282" s="9">
        <v>164</v>
      </c>
      <c r="AH282" s="5">
        <f t="shared" si="59"/>
        <v>16400</v>
      </c>
      <c r="AI282" s="5">
        <f t="shared" si="60"/>
        <v>11201200</v>
      </c>
      <c r="AL282" s="167" t="s">
        <v>33</v>
      </c>
      <c r="AM282" s="164" t="s">
        <v>503</v>
      </c>
      <c r="AN282" s="164" t="s">
        <v>97</v>
      </c>
      <c r="AO282" s="164" t="s">
        <v>441</v>
      </c>
      <c r="AP282" s="164" t="s">
        <v>157</v>
      </c>
      <c r="AQ282" s="164" t="s">
        <v>377</v>
      </c>
      <c r="AR282" s="165" t="s">
        <v>219</v>
      </c>
      <c r="AS282" s="164" t="s">
        <v>314</v>
      </c>
      <c r="AT282" s="164" t="s">
        <v>512</v>
      </c>
      <c r="AU282" s="165" t="s">
        <v>981</v>
      </c>
      <c r="AV282" s="164" t="s">
        <v>574</v>
      </c>
      <c r="AW282" s="164" t="s">
        <v>920</v>
      </c>
      <c r="AX282" s="164" t="s">
        <v>637</v>
      </c>
      <c r="AY282" s="164" t="s">
        <v>858</v>
      </c>
      <c r="AZ282" s="164" t="s">
        <v>701</v>
      </c>
      <c r="BA282" s="165" t="s">
        <v>794</v>
      </c>
      <c r="BB282" s="164" t="s">
        <v>495</v>
      </c>
      <c r="BC282" s="164" t="s">
        <v>25</v>
      </c>
      <c r="BD282" s="165" t="s">
        <v>1122</v>
      </c>
      <c r="BE282" s="164" t="s">
        <v>89</v>
      </c>
      <c r="BF282" s="164" t="s">
        <v>369</v>
      </c>
      <c r="BG282" s="164" t="s">
        <v>150</v>
      </c>
      <c r="BH282" s="164" t="s">
        <v>306</v>
      </c>
      <c r="BI282" s="164" t="s">
        <v>212</v>
      </c>
      <c r="BJ282" s="164" t="s">
        <v>1005</v>
      </c>
      <c r="BK282" s="164" t="s">
        <v>535</v>
      </c>
      <c r="BL282" s="164" t="s">
        <v>943</v>
      </c>
      <c r="BM282" s="165" t="s">
        <v>598</v>
      </c>
      <c r="BN282" s="164" t="s">
        <v>880</v>
      </c>
      <c r="BO282" s="164" t="s">
        <v>661</v>
      </c>
      <c r="BP282" s="164" t="s">
        <v>818</v>
      </c>
      <c r="BQ282" s="166" t="s">
        <v>724</v>
      </c>
      <c r="BS282" s="42"/>
      <c r="BT282" s="50" t="s">
        <v>708</v>
      </c>
      <c r="BU282" s="51" t="s">
        <v>1014</v>
      </c>
      <c r="BV282" s="52">
        <f>K3+(273*K5)</f>
        <v>274</v>
      </c>
      <c r="BW282" s="42"/>
    </row>
    <row r="283" spans="1:75" x14ac:dyDescent="0.2">
      <c r="A283" s="1">
        <v>23</v>
      </c>
      <c r="B283" s="7">
        <v>272</v>
      </c>
      <c r="C283" s="8">
        <v>159</v>
      </c>
      <c r="D283" s="8">
        <v>685</v>
      </c>
      <c r="E283" s="8">
        <v>830</v>
      </c>
      <c r="F283" s="8">
        <v>530</v>
      </c>
      <c r="G283" s="8">
        <v>897</v>
      </c>
      <c r="H283" s="8">
        <v>435</v>
      </c>
      <c r="I283" s="8">
        <v>36</v>
      </c>
      <c r="J283" s="8">
        <v>182</v>
      </c>
      <c r="K283" s="8">
        <v>293</v>
      </c>
      <c r="L283" s="8">
        <v>791</v>
      </c>
      <c r="M283" s="8">
        <v>648</v>
      </c>
      <c r="N283" s="8">
        <v>940</v>
      </c>
      <c r="O283" s="8">
        <v>571</v>
      </c>
      <c r="P283" s="8">
        <v>9</v>
      </c>
      <c r="Q283" s="8">
        <v>410</v>
      </c>
      <c r="R283" s="8">
        <v>618</v>
      </c>
      <c r="S283" s="8">
        <v>1017</v>
      </c>
      <c r="T283" s="8">
        <v>459</v>
      </c>
      <c r="U283" s="8">
        <v>92</v>
      </c>
      <c r="V283" s="8">
        <v>376</v>
      </c>
      <c r="W283" s="17">
        <v>231</v>
      </c>
      <c r="X283" s="97">
        <v>725</v>
      </c>
      <c r="Y283" s="8">
        <v>838</v>
      </c>
      <c r="Z283" s="8">
        <v>980</v>
      </c>
      <c r="AA283" s="8">
        <v>579</v>
      </c>
      <c r="AB283" s="8">
        <v>113</v>
      </c>
      <c r="AC283" s="8">
        <v>482</v>
      </c>
      <c r="AD283" s="8">
        <v>206</v>
      </c>
      <c r="AE283" s="8">
        <v>349</v>
      </c>
      <c r="AF283" s="8">
        <v>879</v>
      </c>
      <c r="AG283" s="9">
        <v>768</v>
      </c>
      <c r="AH283" s="5">
        <f t="shared" si="59"/>
        <v>16400</v>
      </c>
      <c r="AI283" s="5">
        <f t="shared" si="60"/>
        <v>11201200</v>
      </c>
      <c r="AJ283" s="2">
        <f t="shared" si="61"/>
        <v>8606720000</v>
      </c>
      <c r="AL283" s="163" t="s">
        <v>36</v>
      </c>
      <c r="AM283" s="164" t="s">
        <v>506</v>
      </c>
      <c r="AN283" s="164" t="s">
        <v>100</v>
      </c>
      <c r="AO283" s="164" t="s">
        <v>444</v>
      </c>
      <c r="AP283" s="164" t="s">
        <v>160</v>
      </c>
      <c r="AQ283" s="165" t="s">
        <v>1137</v>
      </c>
      <c r="AR283" s="164" t="s">
        <v>222</v>
      </c>
      <c r="AS283" s="164" t="s">
        <v>317</v>
      </c>
      <c r="AT283" s="164" t="s">
        <v>525</v>
      </c>
      <c r="AU283" s="164" t="s">
        <v>994</v>
      </c>
      <c r="AV283" s="164" t="s">
        <v>587</v>
      </c>
      <c r="AW283" s="164" t="s">
        <v>933</v>
      </c>
      <c r="AX283" s="165" t="s">
        <v>650</v>
      </c>
      <c r="AY283" s="164" t="s">
        <v>870</v>
      </c>
      <c r="AZ283" s="164" t="s">
        <v>713</v>
      </c>
      <c r="BA283" s="164" t="s">
        <v>807</v>
      </c>
      <c r="BB283" s="164" t="s">
        <v>482</v>
      </c>
      <c r="BC283" s="165" t="s">
        <v>13</v>
      </c>
      <c r="BD283" s="164" t="s">
        <v>420</v>
      </c>
      <c r="BE283" s="164" t="s">
        <v>76</v>
      </c>
      <c r="BF283" s="164" t="s">
        <v>357</v>
      </c>
      <c r="BG283" s="164" t="s">
        <v>138</v>
      </c>
      <c r="BH283" s="164" t="s">
        <v>293</v>
      </c>
      <c r="BI283" s="165" t="s">
        <v>1016</v>
      </c>
      <c r="BJ283" s="165" t="s">
        <v>1002</v>
      </c>
      <c r="BK283" s="164" t="s">
        <v>2</v>
      </c>
      <c r="BL283" s="164" t="s">
        <v>940</v>
      </c>
      <c r="BM283" s="164" t="s">
        <v>595</v>
      </c>
      <c r="BN283" s="164" t="s">
        <v>877</v>
      </c>
      <c r="BO283" s="164" t="s">
        <v>658</v>
      </c>
      <c r="BP283" s="165" t="s">
        <v>815</v>
      </c>
      <c r="BQ283" s="166" t="s">
        <v>721</v>
      </c>
      <c r="BS283" s="42"/>
      <c r="BT283" s="50" t="s">
        <v>884</v>
      </c>
      <c r="BU283" s="51" t="s">
        <v>1014</v>
      </c>
      <c r="BV283" s="52">
        <f>K3+(274*K5)</f>
        <v>275</v>
      </c>
      <c r="BW283" s="42"/>
    </row>
    <row r="284" spans="1:75" x14ac:dyDescent="0.2">
      <c r="A284" s="1">
        <v>24</v>
      </c>
      <c r="B284" s="7">
        <v>171</v>
      </c>
      <c r="C284" s="8">
        <v>316</v>
      </c>
      <c r="D284" s="8">
        <v>778</v>
      </c>
      <c r="E284" s="8">
        <v>665</v>
      </c>
      <c r="F284" s="8">
        <v>949</v>
      </c>
      <c r="G284" s="8">
        <v>550</v>
      </c>
      <c r="H284" s="8">
        <v>24</v>
      </c>
      <c r="I284" s="8">
        <v>391</v>
      </c>
      <c r="J284" s="8">
        <v>273</v>
      </c>
      <c r="K284" s="8">
        <v>130</v>
      </c>
      <c r="L284" s="8">
        <v>692</v>
      </c>
      <c r="M284" s="8">
        <v>803</v>
      </c>
      <c r="N284" s="8">
        <v>527</v>
      </c>
      <c r="O284" s="8">
        <v>928</v>
      </c>
      <c r="P284" s="8">
        <v>430</v>
      </c>
      <c r="Q284" s="8">
        <v>61</v>
      </c>
      <c r="R284" s="8">
        <v>973</v>
      </c>
      <c r="S284" s="8">
        <v>606</v>
      </c>
      <c r="T284" s="8">
        <v>112</v>
      </c>
      <c r="U284" s="8">
        <v>511</v>
      </c>
      <c r="V284" s="17">
        <v>211</v>
      </c>
      <c r="W284" s="8">
        <v>324</v>
      </c>
      <c r="X284" s="8">
        <v>882</v>
      </c>
      <c r="Y284" s="97">
        <v>737</v>
      </c>
      <c r="Z284" s="8">
        <v>631</v>
      </c>
      <c r="AA284" s="8">
        <v>1000</v>
      </c>
      <c r="AB284" s="8">
        <v>470</v>
      </c>
      <c r="AC284" s="8">
        <v>69</v>
      </c>
      <c r="AD284" s="8">
        <v>361</v>
      </c>
      <c r="AE284" s="8">
        <v>250</v>
      </c>
      <c r="AF284" s="8">
        <v>716</v>
      </c>
      <c r="AG284" s="9">
        <v>859</v>
      </c>
      <c r="AH284" s="5">
        <f t="shared" si="59"/>
        <v>16400</v>
      </c>
      <c r="AI284" s="5">
        <f t="shared" si="60"/>
        <v>11201200</v>
      </c>
      <c r="AJ284" s="2">
        <f t="shared" si="61"/>
        <v>8606720000</v>
      </c>
      <c r="AL284" s="163" t="s">
        <v>31</v>
      </c>
      <c r="AM284" s="164" t="s">
        <v>501</v>
      </c>
      <c r="AN284" s="164" t="s">
        <v>95</v>
      </c>
      <c r="AO284" s="164" t="s">
        <v>439</v>
      </c>
      <c r="AP284" s="165" t="s">
        <v>156</v>
      </c>
      <c r="AQ284" s="164" t="s">
        <v>375</v>
      </c>
      <c r="AR284" s="164" t="s">
        <v>217</v>
      </c>
      <c r="AS284" s="164" t="s">
        <v>312</v>
      </c>
      <c r="AT284" s="164" t="s">
        <v>514</v>
      </c>
      <c r="AU284" s="164" t="s">
        <v>983</v>
      </c>
      <c r="AV284" s="164" t="s">
        <v>576</v>
      </c>
      <c r="AW284" s="164" t="s">
        <v>922</v>
      </c>
      <c r="AX284" s="164" t="s">
        <v>639</v>
      </c>
      <c r="AY284" s="165" t="s">
        <v>1135</v>
      </c>
      <c r="AZ284" s="164" t="s">
        <v>703</v>
      </c>
      <c r="BA284" s="164" t="s">
        <v>796</v>
      </c>
      <c r="BB284" s="165" t="s">
        <v>493</v>
      </c>
      <c r="BC284" s="164" t="s">
        <v>23</v>
      </c>
      <c r="BD284" s="164" t="s">
        <v>431</v>
      </c>
      <c r="BE284" s="164" t="s">
        <v>87</v>
      </c>
      <c r="BF284" s="164" t="s">
        <v>367</v>
      </c>
      <c r="BG284" s="164" t="s">
        <v>148</v>
      </c>
      <c r="BH284" s="165" t="s">
        <v>304</v>
      </c>
      <c r="BI284" s="164" t="s">
        <v>210</v>
      </c>
      <c r="BJ284" s="164" t="s">
        <v>1007</v>
      </c>
      <c r="BK284" s="165" t="s">
        <v>537</v>
      </c>
      <c r="BL284" s="164" t="s">
        <v>945</v>
      </c>
      <c r="BM284" s="164" t="s">
        <v>600</v>
      </c>
      <c r="BN284" s="164" t="s">
        <v>882</v>
      </c>
      <c r="BO284" s="164" t="s">
        <v>663</v>
      </c>
      <c r="BP284" s="164" t="s">
        <v>820</v>
      </c>
      <c r="BQ284" s="168" t="s">
        <v>379</v>
      </c>
      <c r="BS284" s="42"/>
      <c r="BT284" s="70" t="s">
        <v>944</v>
      </c>
      <c r="BU284" s="51" t="s">
        <v>1014</v>
      </c>
      <c r="BV284" s="52">
        <f>K3+(275*K5)</f>
        <v>276</v>
      </c>
      <c r="BW284" s="42"/>
    </row>
    <row r="285" spans="1:75" x14ac:dyDescent="0.2">
      <c r="A285" s="1">
        <v>25</v>
      </c>
      <c r="B285" s="7">
        <v>449</v>
      </c>
      <c r="C285" s="8">
        <v>82</v>
      </c>
      <c r="D285" s="8">
        <v>612</v>
      </c>
      <c r="E285" s="8">
        <v>1011</v>
      </c>
      <c r="F285" s="8">
        <v>735</v>
      </c>
      <c r="G285" s="8">
        <v>848</v>
      </c>
      <c r="H285" s="8">
        <v>382</v>
      </c>
      <c r="I285" s="8">
        <v>237</v>
      </c>
      <c r="J285" s="8">
        <v>123</v>
      </c>
      <c r="K285" s="8">
        <v>492</v>
      </c>
      <c r="L285" s="8">
        <v>986</v>
      </c>
      <c r="M285" s="8">
        <v>585</v>
      </c>
      <c r="N285" s="8">
        <v>869</v>
      </c>
      <c r="O285" s="8">
        <v>758</v>
      </c>
      <c r="P285" s="8">
        <v>200</v>
      </c>
      <c r="Q285" s="8">
        <v>343</v>
      </c>
      <c r="R285" s="8">
        <v>679</v>
      </c>
      <c r="S285" s="8">
        <v>824</v>
      </c>
      <c r="T285" s="8">
        <v>262</v>
      </c>
      <c r="U285" s="8">
        <v>149</v>
      </c>
      <c r="V285" s="8">
        <v>441</v>
      </c>
      <c r="W285" s="8">
        <v>42</v>
      </c>
      <c r="X285" s="8">
        <v>540</v>
      </c>
      <c r="Y285" s="8">
        <v>907</v>
      </c>
      <c r="Z285" s="97">
        <v>797</v>
      </c>
      <c r="AA285" s="8">
        <v>654</v>
      </c>
      <c r="AB285" s="8">
        <v>192</v>
      </c>
      <c r="AC285" s="17">
        <v>303</v>
      </c>
      <c r="AD285" s="8">
        <v>3</v>
      </c>
      <c r="AE285" s="8">
        <v>404</v>
      </c>
      <c r="AF285" s="8">
        <v>930</v>
      </c>
      <c r="AG285" s="9">
        <v>561</v>
      </c>
      <c r="AH285" s="5">
        <f t="shared" si="59"/>
        <v>16400</v>
      </c>
      <c r="AI285" s="5">
        <f t="shared" si="60"/>
        <v>11201200</v>
      </c>
      <c r="AL285" s="163" t="s">
        <v>720</v>
      </c>
      <c r="AM285" s="164" t="s">
        <v>814</v>
      </c>
      <c r="AN285" s="164" t="s">
        <v>657</v>
      </c>
      <c r="AO285" s="165" t="s">
        <v>876</v>
      </c>
      <c r="AP285" s="164" t="s">
        <v>594</v>
      </c>
      <c r="AQ285" s="165" t="s">
        <v>939</v>
      </c>
      <c r="AR285" s="164" t="s">
        <v>532</v>
      </c>
      <c r="AS285" s="164" t="s">
        <v>1001</v>
      </c>
      <c r="AT285" s="164" t="s">
        <v>200</v>
      </c>
      <c r="AU285" s="164" t="s">
        <v>294</v>
      </c>
      <c r="AV285" s="165" t="s">
        <v>139</v>
      </c>
      <c r="AW285" s="164" t="s">
        <v>358</v>
      </c>
      <c r="AX285" s="165" t="s">
        <v>77</v>
      </c>
      <c r="AY285" s="164" t="s">
        <v>421</v>
      </c>
      <c r="AZ285" s="164" t="s">
        <v>14</v>
      </c>
      <c r="BA285" s="164" t="s">
        <v>483</v>
      </c>
      <c r="BB285" s="164" t="s">
        <v>806</v>
      </c>
      <c r="BC285" s="164" t="s">
        <v>712</v>
      </c>
      <c r="BD285" s="164" t="s">
        <v>869</v>
      </c>
      <c r="BE285" s="164" t="s">
        <v>649</v>
      </c>
      <c r="BF285" s="164" t="s">
        <v>932</v>
      </c>
      <c r="BG285" s="164" t="s">
        <v>586</v>
      </c>
      <c r="BH285" s="164" t="s">
        <v>993</v>
      </c>
      <c r="BI285" s="165" t="s">
        <v>1133</v>
      </c>
      <c r="BJ285" s="164" t="s">
        <v>318</v>
      </c>
      <c r="BK285" s="164" t="s">
        <v>223</v>
      </c>
      <c r="BL285" s="164" t="s">
        <v>381</v>
      </c>
      <c r="BM285" s="164" t="s">
        <v>161</v>
      </c>
      <c r="BN285" s="164" t="s">
        <v>445</v>
      </c>
      <c r="BO285" s="164" t="s">
        <v>101</v>
      </c>
      <c r="BP285" s="165" t="s">
        <v>507</v>
      </c>
      <c r="BQ285" s="166" t="s">
        <v>37</v>
      </c>
      <c r="BS285" s="42"/>
      <c r="BT285" s="50" t="s">
        <v>134</v>
      </c>
      <c r="BU285" s="51" t="s">
        <v>1014</v>
      </c>
      <c r="BV285" s="52">
        <f>K3+(276*K5)</f>
        <v>277</v>
      </c>
      <c r="BW285" s="42"/>
    </row>
    <row r="286" spans="1:75" x14ac:dyDescent="0.2">
      <c r="A286" s="1">
        <v>26</v>
      </c>
      <c r="B286" s="7">
        <v>102</v>
      </c>
      <c r="C286" s="8">
        <v>501</v>
      </c>
      <c r="D286" s="8">
        <v>967</v>
      </c>
      <c r="E286" s="8">
        <v>600</v>
      </c>
      <c r="F286" s="8">
        <v>892</v>
      </c>
      <c r="G286" s="8">
        <v>747</v>
      </c>
      <c r="H286" s="8">
        <v>217</v>
      </c>
      <c r="I286" s="8">
        <v>330</v>
      </c>
      <c r="J286" s="8">
        <v>480</v>
      </c>
      <c r="K286" s="8">
        <v>79</v>
      </c>
      <c r="L286" s="8">
        <v>637</v>
      </c>
      <c r="M286" s="8">
        <v>1006</v>
      </c>
      <c r="N286" s="8">
        <v>706</v>
      </c>
      <c r="O286" s="8">
        <v>849</v>
      </c>
      <c r="P286" s="8">
        <v>355</v>
      </c>
      <c r="Q286" s="8">
        <v>244</v>
      </c>
      <c r="R286" s="8">
        <v>772</v>
      </c>
      <c r="S286" s="8">
        <v>659</v>
      </c>
      <c r="T286" s="8">
        <v>161</v>
      </c>
      <c r="U286" s="8">
        <v>306</v>
      </c>
      <c r="V286" s="8">
        <v>30</v>
      </c>
      <c r="W286" s="8">
        <v>397</v>
      </c>
      <c r="X286" s="8">
        <v>959</v>
      </c>
      <c r="Y286" s="8">
        <v>560</v>
      </c>
      <c r="Z286" s="8">
        <v>698</v>
      </c>
      <c r="AA286" s="97">
        <v>809</v>
      </c>
      <c r="AB286" s="17">
        <v>283</v>
      </c>
      <c r="AC286" s="8">
        <v>140</v>
      </c>
      <c r="AD286" s="8">
        <v>424</v>
      </c>
      <c r="AE286" s="8">
        <v>55</v>
      </c>
      <c r="AF286" s="8">
        <v>517</v>
      </c>
      <c r="AG286" s="9">
        <v>918</v>
      </c>
      <c r="AH286" s="5">
        <f t="shared" si="59"/>
        <v>16400</v>
      </c>
      <c r="AI286" s="5">
        <f t="shared" si="60"/>
        <v>11201200</v>
      </c>
      <c r="AL286" s="163" t="s">
        <v>726</v>
      </c>
      <c r="AM286" s="164" t="s">
        <v>821</v>
      </c>
      <c r="AN286" s="165" t="s">
        <v>664</v>
      </c>
      <c r="AO286" s="164" t="s">
        <v>883</v>
      </c>
      <c r="AP286" s="165" t="s">
        <v>601</v>
      </c>
      <c r="AQ286" s="164" t="s">
        <v>946</v>
      </c>
      <c r="AR286" s="164" t="s">
        <v>538</v>
      </c>
      <c r="AS286" s="164" t="s">
        <v>1008</v>
      </c>
      <c r="AT286" s="164" t="s">
        <v>209</v>
      </c>
      <c r="AU286" s="164" t="s">
        <v>303</v>
      </c>
      <c r="AV286" s="164" t="s">
        <v>147</v>
      </c>
      <c r="AW286" s="165" t="s">
        <v>366</v>
      </c>
      <c r="AX286" s="164" t="s">
        <v>86</v>
      </c>
      <c r="AY286" s="165" t="s">
        <v>430</v>
      </c>
      <c r="AZ286" s="164" t="s">
        <v>22</v>
      </c>
      <c r="BA286" s="164" t="s">
        <v>492</v>
      </c>
      <c r="BB286" s="164" t="s">
        <v>797</v>
      </c>
      <c r="BC286" s="164" t="s">
        <v>704</v>
      </c>
      <c r="BD286" s="164" t="s">
        <v>861</v>
      </c>
      <c r="BE286" s="164" t="s">
        <v>640</v>
      </c>
      <c r="BF286" s="164" t="s">
        <v>923</v>
      </c>
      <c r="BG286" s="164" t="s">
        <v>577</v>
      </c>
      <c r="BH286" s="165" t="s">
        <v>984</v>
      </c>
      <c r="BI286" s="164" t="s">
        <v>515</v>
      </c>
      <c r="BJ286" s="164" t="s">
        <v>311</v>
      </c>
      <c r="BK286" s="164" t="s">
        <v>216</v>
      </c>
      <c r="BL286" s="164" t="s">
        <v>374</v>
      </c>
      <c r="BM286" s="164" t="s">
        <v>155</v>
      </c>
      <c r="BN286" s="164" t="s">
        <v>438</v>
      </c>
      <c r="BO286" s="164" t="s">
        <v>94</v>
      </c>
      <c r="BP286" s="164" t="s">
        <v>500</v>
      </c>
      <c r="BQ286" s="168" t="s">
        <v>1127</v>
      </c>
      <c r="BS286" s="42"/>
      <c r="BT286" s="50" t="s">
        <v>192</v>
      </c>
      <c r="BU286" s="51" t="s">
        <v>1014</v>
      </c>
      <c r="BV286" s="52">
        <f>K3+(277*K5)</f>
        <v>278</v>
      </c>
      <c r="BW286" s="42"/>
    </row>
    <row r="287" spans="1:75" x14ac:dyDescent="0.2">
      <c r="A287" s="1">
        <v>27</v>
      </c>
      <c r="B287" s="7">
        <v>570</v>
      </c>
      <c r="C287" s="8">
        <v>937</v>
      </c>
      <c r="D287" s="8">
        <v>411</v>
      </c>
      <c r="E287" s="8">
        <v>12</v>
      </c>
      <c r="F287" s="8">
        <v>296</v>
      </c>
      <c r="G287" s="8">
        <v>183</v>
      </c>
      <c r="H287" s="8">
        <v>645</v>
      </c>
      <c r="I287" s="8">
        <v>790</v>
      </c>
      <c r="J287" s="8">
        <v>900</v>
      </c>
      <c r="K287" s="8">
        <v>531</v>
      </c>
      <c r="L287" s="8">
        <v>33</v>
      </c>
      <c r="M287" s="8">
        <v>434</v>
      </c>
      <c r="N287" s="8">
        <v>158</v>
      </c>
      <c r="O287" s="8">
        <v>269</v>
      </c>
      <c r="P287" s="8">
        <v>831</v>
      </c>
      <c r="Q287" s="8">
        <v>688</v>
      </c>
      <c r="R287" s="8">
        <v>352</v>
      </c>
      <c r="S287" s="8">
        <v>207</v>
      </c>
      <c r="T287" s="8">
        <v>765</v>
      </c>
      <c r="U287" s="8">
        <v>878</v>
      </c>
      <c r="V287" s="8">
        <v>578</v>
      </c>
      <c r="W287" s="8">
        <v>977</v>
      </c>
      <c r="X287" s="8">
        <v>483</v>
      </c>
      <c r="Y287" s="8">
        <v>116</v>
      </c>
      <c r="Z287" s="8">
        <v>230</v>
      </c>
      <c r="AA287" s="17">
        <v>373</v>
      </c>
      <c r="AB287" s="97">
        <v>839</v>
      </c>
      <c r="AC287" s="8">
        <v>728</v>
      </c>
      <c r="AD287" s="8">
        <v>1020</v>
      </c>
      <c r="AE287" s="8">
        <v>619</v>
      </c>
      <c r="AF287" s="8">
        <v>89</v>
      </c>
      <c r="AG287" s="9">
        <v>458</v>
      </c>
      <c r="AH287" s="5">
        <f t="shared" si="59"/>
        <v>16400</v>
      </c>
      <c r="AI287" s="5">
        <f t="shared" si="60"/>
        <v>11201200</v>
      </c>
      <c r="AJ287" s="2">
        <f t="shared" si="61"/>
        <v>8606720000</v>
      </c>
      <c r="AL287" s="163" t="s">
        <v>722</v>
      </c>
      <c r="AM287" s="165" t="s">
        <v>816</v>
      </c>
      <c r="AN287" s="164" t="s">
        <v>659</v>
      </c>
      <c r="AO287" s="164" t="s">
        <v>878</v>
      </c>
      <c r="AP287" s="164" t="s">
        <v>596</v>
      </c>
      <c r="AQ287" s="164" t="s">
        <v>941</v>
      </c>
      <c r="AR287" s="164" t="s">
        <v>533</v>
      </c>
      <c r="AS287" s="164" t="s">
        <v>1003</v>
      </c>
      <c r="AT287" s="165" t="s">
        <v>1111</v>
      </c>
      <c r="AU287" s="164" t="s">
        <v>292</v>
      </c>
      <c r="AV287" s="164" t="s">
        <v>137</v>
      </c>
      <c r="AW287" s="164" t="s">
        <v>356</v>
      </c>
      <c r="AX287" s="164" t="s">
        <v>75</v>
      </c>
      <c r="AY287" s="164" t="s">
        <v>419</v>
      </c>
      <c r="AZ287" s="164" t="s">
        <v>12</v>
      </c>
      <c r="BA287" s="164" t="s">
        <v>481</v>
      </c>
      <c r="BB287" s="164" t="s">
        <v>808</v>
      </c>
      <c r="BC287" s="164" t="s">
        <v>714</v>
      </c>
      <c r="BD287" s="164" t="s">
        <v>871</v>
      </c>
      <c r="BE287" s="165" t="s">
        <v>651</v>
      </c>
      <c r="BF287" s="164" t="s">
        <v>1</v>
      </c>
      <c r="BG287" s="165" t="s">
        <v>588</v>
      </c>
      <c r="BH287" s="164" t="s">
        <v>995</v>
      </c>
      <c r="BI287" s="164" t="s">
        <v>526</v>
      </c>
      <c r="BJ287" s="164" t="s">
        <v>316</v>
      </c>
      <c r="BK287" s="164" t="s">
        <v>221</v>
      </c>
      <c r="BL287" s="165" t="s">
        <v>1016</v>
      </c>
      <c r="BM287" s="164" t="s">
        <v>159</v>
      </c>
      <c r="BN287" s="165" t="s">
        <v>443</v>
      </c>
      <c r="BO287" s="164" t="s">
        <v>99</v>
      </c>
      <c r="BP287" s="164" t="s">
        <v>505</v>
      </c>
      <c r="BQ287" s="166" t="s">
        <v>35</v>
      </c>
      <c r="BS287" s="42"/>
      <c r="BT287" s="50" t="s">
        <v>260</v>
      </c>
      <c r="BU287" s="51" t="s">
        <v>1014</v>
      </c>
      <c r="BV287" s="52">
        <f>K3+(278*K5)</f>
        <v>279</v>
      </c>
      <c r="BW287" s="42"/>
    </row>
    <row r="288" spans="1:75" x14ac:dyDescent="0.2">
      <c r="A288" s="1">
        <v>28</v>
      </c>
      <c r="B288" s="7">
        <v>925</v>
      </c>
      <c r="C288" s="8">
        <v>526</v>
      </c>
      <c r="D288" s="8">
        <v>64</v>
      </c>
      <c r="E288" s="8">
        <v>431</v>
      </c>
      <c r="F288" s="8">
        <v>131</v>
      </c>
      <c r="G288" s="8">
        <v>276</v>
      </c>
      <c r="H288" s="8">
        <v>802</v>
      </c>
      <c r="I288" s="8">
        <v>689</v>
      </c>
      <c r="J288" s="8">
        <v>551</v>
      </c>
      <c r="K288" s="8">
        <v>952</v>
      </c>
      <c r="L288" s="8">
        <v>390</v>
      </c>
      <c r="M288" s="8">
        <v>21</v>
      </c>
      <c r="N288" s="8">
        <v>313</v>
      </c>
      <c r="O288" s="8">
        <v>170</v>
      </c>
      <c r="P288" s="8">
        <v>668</v>
      </c>
      <c r="Q288" s="8">
        <v>779</v>
      </c>
      <c r="R288" s="8">
        <v>251</v>
      </c>
      <c r="S288" s="8">
        <v>364</v>
      </c>
      <c r="T288" s="8">
        <v>858</v>
      </c>
      <c r="U288" s="8">
        <v>713</v>
      </c>
      <c r="V288" s="8">
        <v>997</v>
      </c>
      <c r="W288" s="8">
        <v>630</v>
      </c>
      <c r="X288" s="8">
        <v>72</v>
      </c>
      <c r="Y288" s="8">
        <v>471</v>
      </c>
      <c r="Z288" s="17">
        <v>321</v>
      </c>
      <c r="AA288" s="8">
        <v>210</v>
      </c>
      <c r="AB288" s="8">
        <v>740</v>
      </c>
      <c r="AC288" s="97">
        <v>883</v>
      </c>
      <c r="AD288" s="8">
        <v>607</v>
      </c>
      <c r="AE288" s="8">
        <v>976</v>
      </c>
      <c r="AF288" s="8">
        <v>510</v>
      </c>
      <c r="AG288" s="9">
        <v>109</v>
      </c>
      <c r="AH288" s="5">
        <f t="shared" si="59"/>
        <v>16400</v>
      </c>
      <c r="AI288" s="5">
        <f t="shared" si="60"/>
        <v>11201200</v>
      </c>
      <c r="AJ288" s="2">
        <f t="shared" si="61"/>
        <v>8606720000</v>
      </c>
      <c r="AL288" s="167" t="s">
        <v>1129</v>
      </c>
      <c r="AM288" s="164" t="s">
        <v>819</v>
      </c>
      <c r="AN288" s="164" t="s">
        <v>662</v>
      </c>
      <c r="AO288" s="164" t="s">
        <v>881</v>
      </c>
      <c r="AP288" s="164" t="s">
        <v>599</v>
      </c>
      <c r="AQ288" s="164" t="s">
        <v>944</v>
      </c>
      <c r="AR288" s="164" t="s">
        <v>536</v>
      </c>
      <c r="AS288" s="164" t="s">
        <v>1006</v>
      </c>
      <c r="AT288" s="164" t="s">
        <v>211</v>
      </c>
      <c r="AU288" s="165" t="s">
        <v>305</v>
      </c>
      <c r="AV288" s="164" t="s">
        <v>149</v>
      </c>
      <c r="AW288" s="164" t="s">
        <v>368</v>
      </c>
      <c r="AX288" s="164" t="s">
        <v>88</v>
      </c>
      <c r="AY288" s="164" t="s">
        <v>432</v>
      </c>
      <c r="AZ288" s="164" t="s">
        <v>24</v>
      </c>
      <c r="BA288" s="164" t="s">
        <v>494</v>
      </c>
      <c r="BB288" s="164" t="s">
        <v>795</v>
      </c>
      <c r="BC288" s="164" t="s">
        <v>702</v>
      </c>
      <c r="BD288" s="165" t="s">
        <v>859</v>
      </c>
      <c r="BE288" s="164" t="s">
        <v>638</v>
      </c>
      <c r="BF288" s="165" t="s">
        <v>1084</v>
      </c>
      <c r="BG288" s="164" t="s">
        <v>575</v>
      </c>
      <c r="BH288" s="164" t="s">
        <v>982</v>
      </c>
      <c r="BI288" s="164" t="s">
        <v>513</v>
      </c>
      <c r="BJ288" s="164" t="s">
        <v>313</v>
      </c>
      <c r="BK288" s="164" t="s">
        <v>218</v>
      </c>
      <c r="BL288" s="164" t="s">
        <v>376</v>
      </c>
      <c r="BM288" s="165" t="s">
        <v>65</v>
      </c>
      <c r="BN288" s="164" t="s">
        <v>440</v>
      </c>
      <c r="BO288" s="165" t="s">
        <v>96</v>
      </c>
      <c r="BP288" s="164" t="s">
        <v>502</v>
      </c>
      <c r="BQ288" s="166" t="s">
        <v>32</v>
      </c>
      <c r="BS288" s="42"/>
      <c r="BT288" s="50" t="s">
        <v>455</v>
      </c>
      <c r="BU288" s="51" t="s">
        <v>1014</v>
      </c>
      <c r="BV288" s="52">
        <f>K3+(279*K5)</f>
        <v>280</v>
      </c>
      <c r="BW288" s="42"/>
    </row>
    <row r="289" spans="1:75" x14ac:dyDescent="0.2">
      <c r="A289" s="1">
        <v>29</v>
      </c>
      <c r="B289" s="7">
        <v>580</v>
      </c>
      <c r="C289" s="8">
        <v>979</v>
      </c>
      <c r="D289" s="8">
        <v>481</v>
      </c>
      <c r="E289" s="8">
        <v>114</v>
      </c>
      <c r="F289" s="8">
        <v>350</v>
      </c>
      <c r="G289" s="8">
        <v>205</v>
      </c>
      <c r="H289" s="8">
        <v>767</v>
      </c>
      <c r="I289" s="8">
        <v>880</v>
      </c>
      <c r="J289" s="8">
        <v>1018</v>
      </c>
      <c r="K289" s="8">
        <v>617</v>
      </c>
      <c r="L289" s="8">
        <v>91</v>
      </c>
      <c r="M289" s="8">
        <v>460</v>
      </c>
      <c r="N289" s="8">
        <v>232</v>
      </c>
      <c r="O289" s="8">
        <v>375</v>
      </c>
      <c r="P289" s="8">
        <v>837</v>
      </c>
      <c r="Q289" s="8">
        <v>726</v>
      </c>
      <c r="R289" s="8">
        <v>294</v>
      </c>
      <c r="S289" s="8">
        <v>181</v>
      </c>
      <c r="T289" s="8">
        <v>647</v>
      </c>
      <c r="U289" s="8">
        <v>792</v>
      </c>
      <c r="V289" s="8">
        <v>572</v>
      </c>
      <c r="W289" s="8">
        <v>939</v>
      </c>
      <c r="X289" s="8">
        <v>409</v>
      </c>
      <c r="Y289" s="8">
        <v>10</v>
      </c>
      <c r="Z289" s="8">
        <v>160</v>
      </c>
      <c r="AA289" s="8">
        <v>271</v>
      </c>
      <c r="AB289" s="8">
        <v>829</v>
      </c>
      <c r="AC289" s="8">
        <v>686</v>
      </c>
      <c r="AD289" s="97">
        <v>898</v>
      </c>
      <c r="AE289" s="8">
        <v>529</v>
      </c>
      <c r="AF289" s="8">
        <v>35</v>
      </c>
      <c r="AG289" s="19">
        <v>436</v>
      </c>
      <c r="AH289" s="5">
        <f t="shared" si="59"/>
        <v>16400</v>
      </c>
      <c r="AI289" s="5">
        <f t="shared" si="60"/>
        <v>11201200</v>
      </c>
      <c r="AJ289" s="2">
        <f t="shared" si="61"/>
        <v>8606720000</v>
      </c>
      <c r="AL289" s="163" t="s">
        <v>716</v>
      </c>
      <c r="AM289" s="165" t="s">
        <v>810</v>
      </c>
      <c r="AN289" s="164" t="s">
        <v>653</v>
      </c>
      <c r="AO289" s="164" t="s">
        <v>873</v>
      </c>
      <c r="AP289" s="164" t="s">
        <v>590</v>
      </c>
      <c r="AQ289" s="164" t="s">
        <v>935</v>
      </c>
      <c r="AR289" s="164" t="s">
        <v>528</v>
      </c>
      <c r="AS289" s="165" t="s">
        <v>997</v>
      </c>
      <c r="AT289" s="165" t="s">
        <v>204</v>
      </c>
      <c r="AU289" s="164" t="s">
        <v>298</v>
      </c>
      <c r="AV289" s="164" t="s">
        <v>142</v>
      </c>
      <c r="AW289" s="164" t="s">
        <v>362</v>
      </c>
      <c r="AX289" s="164" t="s">
        <v>81</v>
      </c>
      <c r="AY289" s="164" t="s">
        <v>425</v>
      </c>
      <c r="AZ289" s="165" t="s">
        <v>17</v>
      </c>
      <c r="BA289" s="164" t="s">
        <v>487</v>
      </c>
      <c r="BB289" s="164" t="s">
        <v>802</v>
      </c>
      <c r="BC289" s="164" t="s">
        <v>709</v>
      </c>
      <c r="BD289" s="164" t="s">
        <v>866</v>
      </c>
      <c r="BE289" s="164" t="s">
        <v>645</v>
      </c>
      <c r="BF289" s="164" t="s">
        <v>928</v>
      </c>
      <c r="BG289" s="165" t="s">
        <v>582</v>
      </c>
      <c r="BH289" s="164" t="s">
        <v>989</v>
      </c>
      <c r="BI289" s="164" t="s">
        <v>520</v>
      </c>
      <c r="BJ289" s="164" t="s">
        <v>322</v>
      </c>
      <c r="BK289" s="164" t="s">
        <v>227</v>
      </c>
      <c r="BL289" s="164" t="s">
        <v>385</v>
      </c>
      <c r="BM289" s="164" t="s">
        <v>165</v>
      </c>
      <c r="BN289" s="165" t="s">
        <v>1112</v>
      </c>
      <c r="BO289" s="164" t="s">
        <v>105</v>
      </c>
      <c r="BP289" s="164" t="s">
        <v>511</v>
      </c>
      <c r="BQ289" s="166" t="s">
        <v>41</v>
      </c>
      <c r="BS289" s="42"/>
      <c r="BT289" s="50" t="s">
        <v>20</v>
      </c>
      <c r="BU289" s="51" t="s">
        <v>1014</v>
      </c>
      <c r="BV289" s="52">
        <f>K3+(280*K5)</f>
        <v>281</v>
      </c>
      <c r="BW289" s="42"/>
    </row>
    <row r="290" spans="1:75" x14ac:dyDescent="0.2">
      <c r="A290" s="1">
        <v>30</v>
      </c>
      <c r="B290" s="7">
        <v>999</v>
      </c>
      <c r="C290" s="8">
        <v>632</v>
      </c>
      <c r="D290" s="8">
        <v>70</v>
      </c>
      <c r="E290" s="8">
        <v>469</v>
      </c>
      <c r="F290" s="8">
        <v>249</v>
      </c>
      <c r="G290" s="8">
        <v>362</v>
      </c>
      <c r="H290" s="8">
        <v>860</v>
      </c>
      <c r="I290" s="8">
        <v>715</v>
      </c>
      <c r="J290" s="8">
        <v>605</v>
      </c>
      <c r="K290" s="8">
        <v>974</v>
      </c>
      <c r="L290" s="8">
        <v>512</v>
      </c>
      <c r="M290" s="8">
        <v>111</v>
      </c>
      <c r="N290" s="8">
        <v>323</v>
      </c>
      <c r="O290" s="8">
        <v>212</v>
      </c>
      <c r="P290" s="8">
        <v>738</v>
      </c>
      <c r="Q290" s="8">
        <v>881</v>
      </c>
      <c r="R290" s="8">
        <v>129</v>
      </c>
      <c r="S290" s="8">
        <v>274</v>
      </c>
      <c r="T290" s="8">
        <v>804</v>
      </c>
      <c r="U290" s="8">
        <v>691</v>
      </c>
      <c r="V290" s="8">
        <v>927</v>
      </c>
      <c r="W290" s="8">
        <v>528</v>
      </c>
      <c r="X290" s="8">
        <v>62</v>
      </c>
      <c r="Y290" s="8">
        <v>429</v>
      </c>
      <c r="Z290" s="8">
        <v>315</v>
      </c>
      <c r="AA290" s="8">
        <v>172</v>
      </c>
      <c r="AB290" s="8">
        <v>666</v>
      </c>
      <c r="AC290" s="8">
        <v>777</v>
      </c>
      <c r="AD290" s="8">
        <v>549</v>
      </c>
      <c r="AE290" s="97">
        <v>950</v>
      </c>
      <c r="AF290" s="17">
        <v>392</v>
      </c>
      <c r="AG290" s="9">
        <v>23</v>
      </c>
      <c r="AH290" s="5">
        <f t="shared" si="59"/>
        <v>16400</v>
      </c>
      <c r="AI290" s="5">
        <f t="shared" si="60"/>
        <v>11201200</v>
      </c>
      <c r="AJ290" s="2">
        <f t="shared" si="61"/>
        <v>8606720000</v>
      </c>
      <c r="AL290" s="167" t="s">
        <v>730</v>
      </c>
      <c r="AM290" s="164" t="s">
        <v>825</v>
      </c>
      <c r="AN290" s="164" t="s">
        <v>668</v>
      </c>
      <c r="AO290" s="164" t="s">
        <v>887</v>
      </c>
      <c r="AP290" s="164" t="s">
        <v>605</v>
      </c>
      <c r="AQ290" s="164" t="s">
        <v>950</v>
      </c>
      <c r="AR290" s="165" t="s">
        <v>541</v>
      </c>
      <c r="AS290" s="164" t="s">
        <v>1012</v>
      </c>
      <c r="AT290" s="164" t="s">
        <v>205</v>
      </c>
      <c r="AU290" s="165" t="s">
        <v>299</v>
      </c>
      <c r="AV290" s="164" t="s">
        <v>143</v>
      </c>
      <c r="AW290" s="164" t="s">
        <v>363</v>
      </c>
      <c r="AX290" s="164" t="s">
        <v>82</v>
      </c>
      <c r="AY290" s="164" t="s">
        <v>426</v>
      </c>
      <c r="AZ290" s="164" t="s">
        <v>18</v>
      </c>
      <c r="BA290" s="165" t="s">
        <v>488</v>
      </c>
      <c r="BB290" s="164" t="s">
        <v>801</v>
      </c>
      <c r="BC290" s="164" t="s">
        <v>708</v>
      </c>
      <c r="BD290" s="164" t="s">
        <v>865</v>
      </c>
      <c r="BE290" s="164" t="s">
        <v>644</v>
      </c>
      <c r="BF290" s="165" t="s">
        <v>1134</v>
      </c>
      <c r="BG290" s="164" t="s">
        <v>581</v>
      </c>
      <c r="BH290" s="164" t="s">
        <v>988</v>
      </c>
      <c r="BI290" s="164" t="s">
        <v>519</v>
      </c>
      <c r="BJ290" s="164" t="s">
        <v>307</v>
      </c>
      <c r="BK290" s="164" t="s">
        <v>213</v>
      </c>
      <c r="BL290" s="164" t="s">
        <v>370</v>
      </c>
      <c r="BM290" s="164" t="s">
        <v>151</v>
      </c>
      <c r="BN290" s="164" t="s">
        <v>434</v>
      </c>
      <c r="BO290" s="165" t="s">
        <v>90</v>
      </c>
      <c r="BP290" s="164" t="s">
        <v>496</v>
      </c>
      <c r="BQ290" s="166" t="s">
        <v>26</v>
      </c>
      <c r="BS290" s="42"/>
      <c r="BT290" s="50" t="s">
        <v>212</v>
      </c>
      <c r="BU290" s="51" t="s">
        <v>1014</v>
      </c>
      <c r="BV290" s="52">
        <f>K3+(281*K5)</f>
        <v>282</v>
      </c>
      <c r="BW290" s="42"/>
    </row>
    <row r="291" spans="1:75" x14ac:dyDescent="0.2">
      <c r="A291" s="1">
        <v>31</v>
      </c>
      <c r="B291" s="7">
        <v>443</v>
      </c>
      <c r="C291" s="8">
        <v>44</v>
      </c>
      <c r="D291" s="8">
        <v>538</v>
      </c>
      <c r="E291" s="8">
        <v>905</v>
      </c>
      <c r="F291" s="8">
        <v>677</v>
      </c>
      <c r="G291" s="8">
        <v>822</v>
      </c>
      <c r="H291" s="8">
        <v>264</v>
      </c>
      <c r="I291" s="8">
        <v>151</v>
      </c>
      <c r="J291" s="8">
        <v>1</v>
      </c>
      <c r="K291" s="8">
        <v>402</v>
      </c>
      <c r="L291" s="8">
        <v>932</v>
      </c>
      <c r="M291" s="8">
        <v>563</v>
      </c>
      <c r="N291" s="8">
        <v>799</v>
      </c>
      <c r="O291" s="8">
        <v>656</v>
      </c>
      <c r="P291" s="8">
        <v>190</v>
      </c>
      <c r="Q291" s="8">
        <v>301</v>
      </c>
      <c r="R291" s="8">
        <v>733</v>
      </c>
      <c r="S291" s="8">
        <v>846</v>
      </c>
      <c r="T291" s="8">
        <v>384</v>
      </c>
      <c r="U291" s="8">
        <v>239</v>
      </c>
      <c r="V291" s="8">
        <v>451</v>
      </c>
      <c r="W291" s="8">
        <v>84</v>
      </c>
      <c r="X291" s="8">
        <v>610</v>
      </c>
      <c r="Y291" s="8">
        <v>1009</v>
      </c>
      <c r="Z291" s="8">
        <v>871</v>
      </c>
      <c r="AA291" s="8">
        <v>760</v>
      </c>
      <c r="AB291" s="8">
        <v>198</v>
      </c>
      <c r="AC291" s="8">
        <v>341</v>
      </c>
      <c r="AD291" s="8">
        <v>121</v>
      </c>
      <c r="AE291" s="17">
        <v>490</v>
      </c>
      <c r="AF291" s="97">
        <v>988</v>
      </c>
      <c r="AG291" s="9">
        <v>587</v>
      </c>
      <c r="AH291" s="5">
        <f t="shared" si="59"/>
        <v>16400</v>
      </c>
      <c r="AI291" s="5">
        <f t="shared" si="60"/>
        <v>11201200</v>
      </c>
      <c r="AL291" s="163" t="s">
        <v>718</v>
      </c>
      <c r="AM291" s="164" t="s">
        <v>812</v>
      </c>
      <c r="AN291" s="164" t="s">
        <v>655</v>
      </c>
      <c r="AO291" s="165" t="s">
        <v>1138</v>
      </c>
      <c r="AP291" s="164" t="s">
        <v>592</v>
      </c>
      <c r="AQ291" s="164" t="s">
        <v>937</v>
      </c>
      <c r="AR291" s="164" t="s">
        <v>530</v>
      </c>
      <c r="AS291" s="164" t="s">
        <v>999</v>
      </c>
      <c r="AT291" s="164" t="s">
        <v>202</v>
      </c>
      <c r="AU291" s="164" t="s">
        <v>296</v>
      </c>
      <c r="AV291" s="165" t="s">
        <v>141</v>
      </c>
      <c r="AW291" s="164" t="s">
        <v>360</v>
      </c>
      <c r="AX291" s="164" t="s">
        <v>79</v>
      </c>
      <c r="AY291" s="164" t="s">
        <v>423</v>
      </c>
      <c r="AZ291" s="164" t="s">
        <v>15</v>
      </c>
      <c r="BA291" s="164" t="s">
        <v>485</v>
      </c>
      <c r="BB291" s="164" t="s">
        <v>804</v>
      </c>
      <c r="BC291" s="165" t="s">
        <v>710</v>
      </c>
      <c r="BD291" s="164" t="s">
        <v>868</v>
      </c>
      <c r="BE291" s="164" t="s">
        <v>647</v>
      </c>
      <c r="BF291" s="164" t="s">
        <v>930</v>
      </c>
      <c r="BG291" s="164" t="s">
        <v>584</v>
      </c>
      <c r="BH291" s="164" t="s">
        <v>991</v>
      </c>
      <c r="BI291" s="165" t="s">
        <v>522</v>
      </c>
      <c r="BJ291" s="165" t="s">
        <v>320</v>
      </c>
      <c r="BK291" s="164" t="s">
        <v>225</v>
      </c>
      <c r="BL291" s="164" t="s">
        <v>383</v>
      </c>
      <c r="BM291" s="164" t="s">
        <v>163</v>
      </c>
      <c r="BN291" s="164" t="s">
        <v>447</v>
      </c>
      <c r="BO291" s="164" t="s">
        <v>103</v>
      </c>
      <c r="BP291" s="165" t="s">
        <v>509</v>
      </c>
      <c r="BQ291" s="166" t="s">
        <v>39</v>
      </c>
      <c r="BS291" s="42"/>
      <c r="BT291" s="50" t="s">
        <v>374</v>
      </c>
      <c r="BU291" s="51" t="s">
        <v>1014</v>
      </c>
      <c r="BV291" s="52">
        <f>K3+(282*K5)</f>
        <v>283</v>
      </c>
      <c r="BW291" s="42"/>
    </row>
    <row r="292" spans="1:75" ht="13.5" thickBot="1" x14ac:dyDescent="0.25">
      <c r="A292" s="1">
        <v>32</v>
      </c>
      <c r="B292" s="81">
        <v>32</v>
      </c>
      <c r="C292" s="10">
        <v>399</v>
      </c>
      <c r="D292" s="10">
        <v>957</v>
      </c>
      <c r="E292" s="10">
        <v>558</v>
      </c>
      <c r="F292" s="10">
        <v>770</v>
      </c>
      <c r="G292" s="10">
        <v>657</v>
      </c>
      <c r="H292" s="10">
        <v>163</v>
      </c>
      <c r="I292" s="10">
        <v>308</v>
      </c>
      <c r="J292" s="10">
        <v>422</v>
      </c>
      <c r="K292" s="10">
        <v>53</v>
      </c>
      <c r="L292" s="10">
        <v>519</v>
      </c>
      <c r="M292" s="10">
        <v>920</v>
      </c>
      <c r="N292" s="10">
        <v>700</v>
      </c>
      <c r="O292" s="10">
        <v>811</v>
      </c>
      <c r="P292" s="10">
        <v>281</v>
      </c>
      <c r="Q292" s="10">
        <v>138</v>
      </c>
      <c r="R292" s="10">
        <v>890</v>
      </c>
      <c r="S292" s="10">
        <v>745</v>
      </c>
      <c r="T292" s="10">
        <v>219</v>
      </c>
      <c r="U292" s="10">
        <v>332</v>
      </c>
      <c r="V292" s="10">
        <v>104</v>
      </c>
      <c r="W292" s="10">
        <v>503</v>
      </c>
      <c r="X292" s="10">
        <v>965</v>
      </c>
      <c r="Y292" s="10">
        <v>598</v>
      </c>
      <c r="Z292" s="10">
        <v>708</v>
      </c>
      <c r="AA292" s="10">
        <v>851</v>
      </c>
      <c r="AB292" s="10">
        <v>353</v>
      </c>
      <c r="AC292" s="10">
        <v>242</v>
      </c>
      <c r="AD292" s="18">
        <v>478</v>
      </c>
      <c r="AE292" s="10">
        <v>77</v>
      </c>
      <c r="AF292" s="10">
        <v>639</v>
      </c>
      <c r="AG292" s="120">
        <v>1008</v>
      </c>
      <c r="AH292" s="5">
        <f t="shared" si="59"/>
        <v>16400</v>
      </c>
      <c r="AI292" s="5">
        <f t="shared" si="60"/>
        <v>11201200</v>
      </c>
      <c r="AL292" s="169" t="s">
        <v>728</v>
      </c>
      <c r="AM292" s="170" t="s">
        <v>823</v>
      </c>
      <c r="AN292" s="171" t="s">
        <v>666</v>
      </c>
      <c r="AO292" s="170" t="s">
        <v>885</v>
      </c>
      <c r="AP292" s="170" t="s">
        <v>603</v>
      </c>
      <c r="AQ292" s="170" t="s">
        <v>948</v>
      </c>
      <c r="AR292" s="170" t="s">
        <v>539</v>
      </c>
      <c r="AS292" s="170" t="s">
        <v>1010</v>
      </c>
      <c r="AT292" s="170" t="s">
        <v>207</v>
      </c>
      <c r="AU292" s="170" t="s">
        <v>301</v>
      </c>
      <c r="AV292" s="170" t="s">
        <v>145</v>
      </c>
      <c r="AW292" s="171" t="s">
        <v>1128</v>
      </c>
      <c r="AX292" s="170" t="s">
        <v>84</v>
      </c>
      <c r="AY292" s="170" t="s">
        <v>428</v>
      </c>
      <c r="AZ292" s="170" t="s">
        <v>20</v>
      </c>
      <c r="BA292" s="170" t="s">
        <v>490</v>
      </c>
      <c r="BB292" s="171" t="s">
        <v>799</v>
      </c>
      <c r="BC292" s="170" t="s">
        <v>706</v>
      </c>
      <c r="BD292" s="170" t="s">
        <v>863</v>
      </c>
      <c r="BE292" s="170" t="s">
        <v>642</v>
      </c>
      <c r="BF292" s="170" t="s">
        <v>925</v>
      </c>
      <c r="BG292" s="170" t="s">
        <v>579</v>
      </c>
      <c r="BH292" s="171" t="s">
        <v>986</v>
      </c>
      <c r="BI292" s="170" t="s">
        <v>517</v>
      </c>
      <c r="BJ292" s="170" t="s">
        <v>309</v>
      </c>
      <c r="BK292" s="171" t="s">
        <v>214</v>
      </c>
      <c r="BL292" s="170" t="s">
        <v>372</v>
      </c>
      <c r="BM292" s="170" t="s">
        <v>153</v>
      </c>
      <c r="BN292" s="170" t="s">
        <v>19</v>
      </c>
      <c r="BO292" s="170" t="s">
        <v>92</v>
      </c>
      <c r="BP292" s="170" t="s">
        <v>498</v>
      </c>
      <c r="BQ292" s="172" t="s">
        <v>28</v>
      </c>
      <c r="BS292" s="42"/>
      <c r="BT292" s="50" t="s">
        <v>435</v>
      </c>
      <c r="BU292" s="51" t="s">
        <v>1014</v>
      </c>
      <c r="BV292" s="52">
        <f>K3+(283*K5)</f>
        <v>284</v>
      </c>
      <c r="BW292" s="42"/>
    </row>
    <row r="293" spans="1:75" x14ac:dyDescent="0.2">
      <c r="A293" s="3" t="s">
        <v>0</v>
      </c>
      <c r="B293" s="5">
        <f>SUM(B261:B292)</f>
        <v>16400</v>
      </c>
      <c r="C293" s="5">
        <f t="shared" ref="C293:AG293" si="62">SUM(C261:C292)</f>
        <v>16400</v>
      </c>
      <c r="D293" s="5">
        <f t="shared" si="62"/>
        <v>16400</v>
      </c>
      <c r="E293" s="5">
        <f t="shared" si="62"/>
        <v>16400</v>
      </c>
      <c r="F293" s="5">
        <f t="shared" si="62"/>
        <v>16400</v>
      </c>
      <c r="G293" s="5">
        <f t="shared" si="62"/>
        <v>16400</v>
      </c>
      <c r="H293" s="5">
        <f t="shared" si="62"/>
        <v>16400</v>
      </c>
      <c r="I293" s="5">
        <f t="shared" si="62"/>
        <v>16400</v>
      </c>
      <c r="J293" s="5">
        <f t="shared" si="62"/>
        <v>16400</v>
      </c>
      <c r="K293" s="5">
        <f t="shared" si="62"/>
        <v>16400</v>
      </c>
      <c r="L293" s="5">
        <f t="shared" si="62"/>
        <v>16400</v>
      </c>
      <c r="M293" s="5">
        <f t="shared" si="62"/>
        <v>16400</v>
      </c>
      <c r="N293" s="5">
        <f t="shared" si="62"/>
        <v>16400</v>
      </c>
      <c r="O293" s="5">
        <f t="shared" si="62"/>
        <v>16400</v>
      </c>
      <c r="P293" s="5">
        <f t="shared" si="62"/>
        <v>16400</v>
      </c>
      <c r="Q293" s="5">
        <f t="shared" si="62"/>
        <v>16400</v>
      </c>
      <c r="R293" s="5">
        <f t="shared" si="62"/>
        <v>16400</v>
      </c>
      <c r="S293" s="5">
        <f t="shared" si="62"/>
        <v>16400</v>
      </c>
      <c r="T293" s="5">
        <f t="shared" si="62"/>
        <v>16400</v>
      </c>
      <c r="U293" s="5">
        <f t="shared" si="62"/>
        <v>16400</v>
      </c>
      <c r="V293" s="5">
        <f t="shared" si="62"/>
        <v>16400</v>
      </c>
      <c r="W293" s="5">
        <f t="shared" si="62"/>
        <v>16400</v>
      </c>
      <c r="X293" s="5">
        <f t="shared" si="62"/>
        <v>16400</v>
      </c>
      <c r="Y293" s="5">
        <f t="shared" si="62"/>
        <v>16400</v>
      </c>
      <c r="Z293" s="5">
        <f t="shared" si="62"/>
        <v>16400</v>
      </c>
      <c r="AA293" s="5">
        <f t="shared" si="62"/>
        <v>16400</v>
      </c>
      <c r="AB293" s="5">
        <f t="shared" si="62"/>
        <v>16400</v>
      </c>
      <c r="AC293" s="5">
        <f t="shared" si="62"/>
        <v>16400</v>
      </c>
      <c r="AD293" s="5">
        <f t="shared" si="62"/>
        <v>16400</v>
      </c>
      <c r="AE293" s="5">
        <f t="shared" si="62"/>
        <v>16400</v>
      </c>
      <c r="AF293" s="5">
        <f t="shared" si="62"/>
        <v>16400</v>
      </c>
      <c r="AG293" s="5">
        <f t="shared" si="62"/>
        <v>16400</v>
      </c>
      <c r="AH293" s="5"/>
      <c r="AI293" s="5"/>
      <c r="AL293" s="136"/>
      <c r="AM293" s="136"/>
      <c r="AN293" s="136"/>
      <c r="AO293" s="136"/>
      <c r="AP293" s="136"/>
      <c r="AQ293" s="136"/>
      <c r="AR293" s="136"/>
      <c r="AS293" s="136"/>
      <c r="AT293" s="136"/>
      <c r="AU293" s="136"/>
      <c r="AV293" s="136"/>
      <c r="AW293" s="136"/>
      <c r="AX293" s="136"/>
      <c r="AY293" s="136"/>
      <c r="AZ293" s="136"/>
      <c r="BA293" s="136"/>
      <c r="BB293" s="136"/>
      <c r="BC293" s="136"/>
      <c r="BD293" s="136"/>
      <c r="BE293" s="136"/>
      <c r="BF293" s="136"/>
      <c r="BG293" s="136"/>
      <c r="BH293" s="136"/>
      <c r="BI293" s="136"/>
      <c r="BJ293" s="136"/>
      <c r="BK293" s="136"/>
      <c r="BL293" s="136"/>
      <c r="BM293" s="136"/>
      <c r="BN293" s="136"/>
      <c r="BO293" s="136"/>
      <c r="BP293" s="136"/>
      <c r="BQ293" s="136"/>
      <c r="BS293" s="42"/>
      <c r="BT293" s="50" t="s">
        <v>627</v>
      </c>
      <c r="BU293" s="51" t="s">
        <v>1014</v>
      </c>
      <c r="BV293" s="52">
        <f>K3+(284*K5)</f>
        <v>285</v>
      </c>
      <c r="BW293" s="42"/>
    </row>
    <row r="294" spans="1:75" x14ac:dyDescent="0.2">
      <c r="A294" s="3" t="s">
        <v>1</v>
      </c>
      <c r="B294" s="5">
        <f>SUMSQ(B261:B292)</f>
        <v>11201200</v>
      </c>
      <c r="C294" s="5">
        <f t="shared" ref="C294:AG294" si="63">SUMSQ(C261:C292)</f>
        <v>11201200</v>
      </c>
      <c r="D294" s="5">
        <f t="shared" si="63"/>
        <v>11201200</v>
      </c>
      <c r="E294" s="5">
        <f t="shared" si="63"/>
        <v>11201200</v>
      </c>
      <c r="F294" s="5">
        <f t="shared" si="63"/>
        <v>11201200</v>
      </c>
      <c r="G294" s="5">
        <f t="shared" si="63"/>
        <v>11201200</v>
      </c>
      <c r="H294" s="5">
        <f t="shared" si="63"/>
        <v>11201200</v>
      </c>
      <c r="I294" s="5">
        <f t="shared" si="63"/>
        <v>11201200</v>
      </c>
      <c r="J294" s="5">
        <f t="shared" si="63"/>
        <v>11201200</v>
      </c>
      <c r="K294" s="5">
        <f t="shared" si="63"/>
        <v>11201200</v>
      </c>
      <c r="L294" s="5">
        <f t="shared" si="63"/>
        <v>11201200</v>
      </c>
      <c r="M294" s="5">
        <f t="shared" si="63"/>
        <v>11201200</v>
      </c>
      <c r="N294" s="5">
        <f t="shared" si="63"/>
        <v>11201200</v>
      </c>
      <c r="O294" s="5">
        <f t="shared" si="63"/>
        <v>11201200</v>
      </c>
      <c r="P294" s="5">
        <f t="shared" si="63"/>
        <v>11201200</v>
      </c>
      <c r="Q294" s="5">
        <f t="shared" si="63"/>
        <v>11201200</v>
      </c>
      <c r="R294" s="5">
        <f t="shared" si="63"/>
        <v>11201200</v>
      </c>
      <c r="S294" s="5">
        <f t="shared" si="63"/>
        <v>11201200</v>
      </c>
      <c r="T294" s="5">
        <f t="shared" si="63"/>
        <v>11201200</v>
      </c>
      <c r="U294" s="5">
        <f t="shared" si="63"/>
        <v>11201200</v>
      </c>
      <c r="V294" s="5">
        <f t="shared" si="63"/>
        <v>11201200</v>
      </c>
      <c r="W294" s="5">
        <f t="shared" si="63"/>
        <v>11201200</v>
      </c>
      <c r="X294" s="5">
        <f t="shared" si="63"/>
        <v>11201200</v>
      </c>
      <c r="Y294" s="5">
        <f t="shared" si="63"/>
        <v>11201200</v>
      </c>
      <c r="Z294" s="5">
        <f t="shared" si="63"/>
        <v>11201200</v>
      </c>
      <c r="AA294" s="5">
        <f t="shared" si="63"/>
        <v>11201200</v>
      </c>
      <c r="AB294" s="5">
        <f t="shared" si="63"/>
        <v>11201200</v>
      </c>
      <c r="AC294" s="5">
        <f t="shared" si="63"/>
        <v>11201200</v>
      </c>
      <c r="AD294" s="5">
        <f t="shared" si="63"/>
        <v>11201200</v>
      </c>
      <c r="AE294" s="5">
        <f t="shared" si="63"/>
        <v>11201200</v>
      </c>
      <c r="AF294" s="5">
        <f t="shared" si="63"/>
        <v>11201200</v>
      </c>
      <c r="AG294" s="5">
        <f t="shared" si="63"/>
        <v>11201200</v>
      </c>
      <c r="AH294" s="5" t="s">
        <v>5</v>
      </c>
      <c r="AI294" s="5"/>
      <c r="AL294" s="136"/>
      <c r="AM294" s="136"/>
      <c r="AN294" s="136"/>
      <c r="AO294" s="136"/>
      <c r="AP294" s="136"/>
      <c r="AQ294" s="136"/>
      <c r="AR294" s="136"/>
      <c r="AS294" s="136"/>
      <c r="AT294" s="136"/>
      <c r="AU294" s="136"/>
      <c r="AV294" s="136"/>
      <c r="AW294" s="136"/>
      <c r="AX294" s="136"/>
      <c r="AY294" s="136"/>
      <c r="AZ294" s="136"/>
      <c r="BA294" s="136"/>
      <c r="BB294" s="136"/>
      <c r="BC294" s="136"/>
      <c r="BD294" s="136"/>
      <c r="BE294" s="136"/>
      <c r="BF294" s="136"/>
      <c r="BG294" s="136"/>
      <c r="BH294" s="136"/>
      <c r="BI294" s="136"/>
      <c r="BJ294" s="136"/>
      <c r="BK294" s="136"/>
      <c r="BL294" s="136"/>
      <c r="BM294" s="136"/>
      <c r="BN294" s="136"/>
      <c r="BO294" s="136"/>
      <c r="BP294" s="136"/>
      <c r="BQ294" s="136"/>
      <c r="BS294" s="42"/>
      <c r="BT294" s="50" t="s">
        <v>688</v>
      </c>
      <c r="BU294" s="51" t="s">
        <v>1014</v>
      </c>
      <c r="BV294" s="52">
        <f>K3+(285*K5)</f>
        <v>286</v>
      </c>
      <c r="BW294" s="42"/>
    </row>
    <row r="295" spans="1:75" x14ac:dyDescent="0.2">
      <c r="A295" s="3"/>
      <c r="AH295" s="5"/>
      <c r="AI295" s="5"/>
      <c r="AK295" s="79" t="s">
        <v>1148</v>
      </c>
      <c r="AL295" s="137" t="s">
        <v>1098</v>
      </c>
      <c r="AM295" s="137" t="s">
        <v>1159</v>
      </c>
      <c r="AN295" s="137" t="s">
        <v>1160</v>
      </c>
      <c r="AO295" s="137" t="s">
        <v>1161</v>
      </c>
      <c r="AP295" s="137" t="s">
        <v>1102</v>
      </c>
      <c r="AQ295" s="137" t="s">
        <v>1162</v>
      </c>
      <c r="AR295" s="137" t="s">
        <v>1163</v>
      </c>
      <c r="AS295" s="137" t="s">
        <v>1164</v>
      </c>
      <c r="AT295" s="137" t="s">
        <v>1104</v>
      </c>
      <c r="AU295" s="137" t="s">
        <v>1165</v>
      </c>
      <c r="AV295" s="137" t="s">
        <v>1107</v>
      </c>
      <c r="AW295" s="137" t="s">
        <v>1105</v>
      </c>
      <c r="AX295" s="137" t="s">
        <v>1100</v>
      </c>
      <c r="AY295" s="137" t="s">
        <v>1166</v>
      </c>
      <c r="AZ295" s="137" t="s">
        <v>1167</v>
      </c>
      <c r="BA295" s="137" t="s">
        <v>1168</v>
      </c>
      <c r="BB295" s="137" t="s">
        <v>1169</v>
      </c>
      <c r="BC295" s="137" t="s">
        <v>1170</v>
      </c>
      <c r="BD295" s="137" t="s">
        <v>1171</v>
      </c>
      <c r="BE295" s="137" t="s">
        <v>1172</v>
      </c>
      <c r="BF295" s="137" t="s">
        <v>1173</v>
      </c>
      <c r="BG295" s="137" t="s">
        <v>1174</v>
      </c>
      <c r="BH295" s="137" t="s">
        <v>1175</v>
      </c>
      <c r="BI295" s="137" t="s">
        <v>1176</v>
      </c>
      <c r="BJ295" s="137" t="s">
        <v>1177</v>
      </c>
      <c r="BK295" s="137" t="s">
        <v>1178</v>
      </c>
      <c r="BL295" s="128" t="s">
        <v>1101</v>
      </c>
      <c r="BM295" s="128" t="s">
        <v>1099</v>
      </c>
      <c r="BN295" s="138" t="s">
        <v>1117</v>
      </c>
      <c r="BO295" s="121" t="s">
        <v>1106</v>
      </c>
      <c r="BP295" s="121" t="s">
        <v>1108</v>
      </c>
      <c r="BQ295" s="121" t="s">
        <v>1103</v>
      </c>
      <c r="BS295" s="42"/>
      <c r="BT295" s="50" t="s">
        <v>770</v>
      </c>
      <c r="BU295" s="51" t="s">
        <v>1014</v>
      </c>
      <c r="BV295" s="52">
        <f>K3+(286*K5)</f>
        <v>287</v>
      </c>
      <c r="BW295" s="42"/>
    </row>
    <row r="296" spans="1:75" x14ac:dyDescent="0.2">
      <c r="A296" s="3" t="s">
        <v>3</v>
      </c>
      <c r="B296" s="2">
        <f>B261</f>
        <v>17</v>
      </c>
      <c r="C296" s="2">
        <f>C262</f>
        <v>37</v>
      </c>
      <c r="D296" s="2">
        <f>D263</f>
        <v>75</v>
      </c>
      <c r="E296" s="2">
        <f>E264</f>
        <v>127</v>
      </c>
      <c r="F296" s="2">
        <f>F265</f>
        <v>142</v>
      </c>
      <c r="G296" s="2">
        <f>G266</f>
        <v>186</v>
      </c>
      <c r="H296" s="2">
        <f>H267</f>
        <v>216</v>
      </c>
      <c r="I296" s="2">
        <f>I268</f>
        <v>228</v>
      </c>
      <c r="J296" s="2">
        <f>J269</f>
        <v>288</v>
      </c>
      <c r="K296" s="2">
        <f>K270</f>
        <v>300</v>
      </c>
      <c r="L296" s="2">
        <f>L271</f>
        <v>326</v>
      </c>
      <c r="M296" s="2">
        <f>M272</f>
        <v>370</v>
      </c>
      <c r="N296" s="2">
        <f>N273</f>
        <v>387</v>
      </c>
      <c r="O296" s="2">
        <f>O274</f>
        <v>439</v>
      </c>
      <c r="P296" s="2">
        <f>P275</f>
        <v>473</v>
      </c>
      <c r="Q296" s="2">
        <f>Q276</f>
        <v>493</v>
      </c>
      <c r="R296" s="2">
        <f>R277</f>
        <v>532</v>
      </c>
      <c r="S296" s="2">
        <f>S278</f>
        <v>552</v>
      </c>
      <c r="T296" s="2">
        <f>T279</f>
        <v>586</v>
      </c>
      <c r="U296" s="2">
        <f>U280</f>
        <v>638</v>
      </c>
      <c r="V296" s="2">
        <f>V281</f>
        <v>655</v>
      </c>
      <c r="W296" s="2">
        <f>W282</f>
        <v>699</v>
      </c>
      <c r="X296" s="2">
        <f>X283</f>
        <v>725</v>
      </c>
      <c r="Y296" s="2">
        <f>Y284</f>
        <v>737</v>
      </c>
      <c r="Z296" s="2">
        <f>Z285</f>
        <v>797</v>
      </c>
      <c r="AA296" s="2">
        <f>AA286</f>
        <v>809</v>
      </c>
      <c r="AB296" s="2">
        <f>AB287</f>
        <v>839</v>
      </c>
      <c r="AC296" s="2">
        <f>AC288</f>
        <v>883</v>
      </c>
      <c r="AD296" s="2">
        <f>AD289</f>
        <v>898</v>
      </c>
      <c r="AE296" s="2">
        <f>AE290</f>
        <v>950</v>
      </c>
      <c r="AF296" s="2">
        <f>AF291</f>
        <v>988</v>
      </c>
      <c r="AG296" s="2">
        <f>AG292</f>
        <v>1008</v>
      </c>
      <c r="AH296" s="5">
        <f t="shared" ref="AH296:AH299" si="64">SUM(B296:AG296)</f>
        <v>16400</v>
      </c>
      <c r="AI296" s="5">
        <f t="shared" ref="AI296:AI299" si="65">SUMSQ(B296:AG296)</f>
        <v>11201200</v>
      </c>
      <c r="AJ296" s="2">
        <f t="shared" ref="AJ296:AJ334" si="66">B296^3+C296^3+D296^3+E296^3+F296^3+G296^3+H296^3+I296^3+J296^3+K296^3+L296^3+M296^3+N296^3+O296^3+P296^3+Q296^3+R296^3+S296^3+T296^3+U296^3+V296^3+W296^3+X296^3+Y296^3+Z296^3+AA296^3+AB296^3+AC296^3+AD296^3+AE296^3+AF296^3+AG296^3</f>
        <v>8606720000</v>
      </c>
      <c r="AK296" s="79" t="s">
        <v>1149</v>
      </c>
      <c r="AL296" s="137" t="s">
        <v>1098</v>
      </c>
      <c r="AM296" s="137" t="s">
        <v>1159</v>
      </c>
      <c r="AN296" s="137" t="s">
        <v>1160</v>
      </c>
      <c r="AO296" s="137" t="s">
        <v>1161</v>
      </c>
      <c r="AP296" s="137" t="s">
        <v>1102</v>
      </c>
      <c r="AQ296" s="137" t="s">
        <v>1162</v>
      </c>
      <c r="AR296" s="137" t="s">
        <v>1163</v>
      </c>
      <c r="AS296" s="137" t="s">
        <v>1164</v>
      </c>
      <c r="AT296" s="137" t="s">
        <v>1104</v>
      </c>
      <c r="AU296" s="137" t="s">
        <v>1165</v>
      </c>
      <c r="AV296" s="137" t="s">
        <v>1107</v>
      </c>
      <c r="AW296" s="137" t="s">
        <v>1105</v>
      </c>
      <c r="AX296" s="137" t="s">
        <v>1100</v>
      </c>
      <c r="AY296" s="137" t="s">
        <v>1166</v>
      </c>
      <c r="AZ296" s="137" t="s">
        <v>1167</v>
      </c>
      <c r="BA296" s="137" t="s">
        <v>1168</v>
      </c>
      <c r="BB296" s="137" t="s">
        <v>1169</v>
      </c>
      <c r="BC296" s="137" t="s">
        <v>1170</v>
      </c>
      <c r="BD296" s="137" t="s">
        <v>1171</v>
      </c>
      <c r="BE296" s="137" t="s">
        <v>1172</v>
      </c>
      <c r="BF296" s="137" t="s">
        <v>1173</v>
      </c>
      <c r="BG296" s="137" t="s">
        <v>1174</v>
      </c>
      <c r="BH296" s="137" t="s">
        <v>1175</v>
      </c>
      <c r="BI296" s="137" t="s">
        <v>1176</v>
      </c>
      <c r="BJ296" s="137" t="s">
        <v>1177</v>
      </c>
      <c r="BK296" s="137" t="s">
        <v>1178</v>
      </c>
      <c r="BL296" s="128" t="s">
        <v>1101</v>
      </c>
      <c r="BM296" s="128" t="s">
        <v>1099</v>
      </c>
      <c r="BN296" s="138" t="s">
        <v>1117</v>
      </c>
      <c r="BO296" s="121" t="s">
        <v>1106</v>
      </c>
      <c r="BP296" s="121" t="s">
        <v>1108</v>
      </c>
      <c r="BQ296" s="121" t="s">
        <v>1103</v>
      </c>
      <c r="BS296" s="42"/>
      <c r="BT296" s="50" t="s">
        <v>962</v>
      </c>
      <c r="BU296" s="51" t="s">
        <v>1014</v>
      </c>
      <c r="BV296" s="52">
        <f>K3+(287*K5)</f>
        <v>288</v>
      </c>
      <c r="BW296" s="42"/>
    </row>
    <row r="297" spans="1:75" x14ac:dyDescent="0.2">
      <c r="A297" s="3" t="s">
        <v>4</v>
      </c>
      <c r="B297" s="2">
        <f>B292</f>
        <v>32</v>
      </c>
      <c r="C297" s="2">
        <f>C291</f>
        <v>44</v>
      </c>
      <c r="D297" s="2">
        <f>D290</f>
        <v>70</v>
      </c>
      <c r="E297" s="2">
        <f>E289</f>
        <v>114</v>
      </c>
      <c r="F297" s="2">
        <f>F288</f>
        <v>131</v>
      </c>
      <c r="G297" s="2">
        <f>G287</f>
        <v>183</v>
      </c>
      <c r="H297" s="2">
        <f>H286</f>
        <v>217</v>
      </c>
      <c r="I297" s="2">
        <f>I285</f>
        <v>237</v>
      </c>
      <c r="J297" s="2">
        <f>J284</f>
        <v>273</v>
      </c>
      <c r="K297" s="2">
        <f>K283</f>
        <v>293</v>
      </c>
      <c r="L297" s="2">
        <f>L282</f>
        <v>331</v>
      </c>
      <c r="M297" s="2">
        <f>M281</f>
        <v>383</v>
      </c>
      <c r="N297" s="2">
        <f>N280</f>
        <v>398</v>
      </c>
      <c r="O297" s="2">
        <f>O279</f>
        <v>442</v>
      </c>
      <c r="P297" s="2">
        <f>P278</f>
        <v>472</v>
      </c>
      <c r="Q297" s="2">
        <f>Q277</f>
        <v>484</v>
      </c>
      <c r="R297" s="2">
        <f>R276</f>
        <v>541</v>
      </c>
      <c r="S297" s="2">
        <f>S275</f>
        <v>553</v>
      </c>
      <c r="T297" s="2">
        <f>T274</f>
        <v>583</v>
      </c>
      <c r="U297" s="2">
        <f>U273</f>
        <v>627</v>
      </c>
      <c r="V297" s="2">
        <f>V272</f>
        <v>642</v>
      </c>
      <c r="W297" s="2">
        <f>W271</f>
        <v>694</v>
      </c>
      <c r="X297" s="2">
        <f>X270</f>
        <v>732</v>
      </c>
      <c r="Y297" s="2">
        <f>Y269</f>
        <v>752</v>
      </c>
      <c r="Z297" s="2">
        <f>Z268</f>
        <v>788</v>
      </c>
      <c r="AA297" s="2">
        <f>AA267</f>
        <v>808</v>
      </c>
      <c r="AB297" s="2">
        <f>AB266</f>
        <v>842</v>
      </c>
      <c r="AC297" s="2">
        <f>AC265</f>
        <v>894</v>
      </c>
      <c r="AD297" s="2">
        <f>AD264</f>
        <v>911</v>
      </c>
      <c r="AE297" s="2">
        <f>AE263</f>
        <v>955</v>
      </c>
      <c r="AF297" s="2">
        <f>AF262</f>
        <v>981</v>
      </c>
      <c r="AG297" s="2">
        <f>AG261</f>
        <v>993</v>
      </c>
      <c r="AH297" s="5">
        <f t="shared" si="64"/>
        <v>16400</v>
      </c>
      <c r="AI297" s="5">
        <f t="shared" si="65"/>
        <v>11201200</v>
      </c>
      <c r="AJ297" s="2">
        <f t="shared" si="66"/>
        <v>8606720000</v>
      </c>
      <c r="AN297" s="91"/>
      <c r="AO297" s="91"/>
      <c r="AP297" s="91"/>
      <c r="BS297" s="42"/>
      <c r="BT297" s="50" t="s">
        <v>403</v>
      </c>
      <c r="BU297" s="51" t="s">
        <v>1014</v>
      </c>
      <c r="BV297" s="52">
        <f>K3+(288*K5)</f>
        <v>289</v>
      </c>
      <c r="BW297" s="42"/>
    </row>
    <row r="298" spans="1:75" x14ac:dyDescent="0.2">
      <c r="A298" s="3" t="s">
        <v>6</v>
      </c>
      <c r="B298" s="2">
        <f>B277</f>
        <v>374</v>
      </c>
      <c r="C298" s="2">
        <f>C278</f>
        <v>322</v>
      </c>
      <c r="D298" s="2">
        <f>D279</f>
        <v>304</v>
      </c>
      <c r="E298" s="2">
        <f>E280</f>
        <v>284</v>
      </c>
      <c r="F298" s="2">
        <f>F281</f>
        <v>489</v>
      </c>
      <c r="G298" s="2">
        <f>G282</f>
        <v>477</v>
      </c>
      <c r="H298" s="2">
        <f>H283</f>
        <v>435</v>
      </c>
      <c r="I298" s="2">
        <f>I284</f>
        <v>391</v>
      </c>
      <c r="J298" s="2">
        <f>J285</f>
        <v>123</v>
      </c>
      <c r="K298" s="2">
        <f>K286</f>
        <v>79</v>
      </c>
      <c r="L298" s="2">
        <f>L287</f>
        <v>33</v>
      </c>
      <c r="M298" s="2">
        <f>M288</f>
        <v>21</v>
      </c>
      <c r="N298" s="2">
        <f>N289</f>
        <v>232</v>
      </c>
      <c r="O298" s="2">
        <f>O290</f>
        <v>212</v>
      </c>
      <c r="P298" s="2">
        <f>P291</f>
        <v>190</v>
      </c>
      <c r="Q298" s="2">
        <f>Q292</f>
        <v>138</v>
      </c>
      <c r="R298" s="2">
        <f>R261</f>
        <v>887</v>
      </c>
      <c r="S298" s="2">
        <f>S262</f>
        <v>835</v>
      </c>
      <c r="T298" s="2">
        <f>T263</f>
        <v>813</v>
      </c>
      <c r="U298" s="2">
        <f>U264</f>
        <v>793</v>
      </c>
      <c r="V298" s="2">
        <f>V265</f>
        <v>1004</v>
      </c>
      <c r="W298" s="2">
        <f>W266</f>
        <v>992</v>
      </c>
      <c r="X298" s="2">
        <f>X267</f>
        <v>946</v>
      </c>
      <c r="Y298" s="2">
        <f>Y268</f>
        <v>902</v>
      </c>
      <c r="Z298" s="2">
        <f>Z269</f>
        <v>634</v>
      </c>
      <c r="AA298" s="2">
        <f>AA270</f>
        <v>590</v>
      </c>
      <c r="AB298" s="2">
        <f>AB271</f>
        <v>548</v>
      </c>
      <c r="AC298" s="2">
        <f>AC272</f>
        <v>536</v>
      </c>
      <c r="AD298" s="2">
        <f>AD273</f>
        <v>741</v>
      </c>
      <c r="AE298" s="2">
        <f>AE274</f>
        <v>721</v>
      </c>
      <c r="AF298" s="2">
        <f>AF275</f>
        <v>703</v>
      </c>
      <c r="AG298" s="2">
        <f>AG276</f>
        <v>651</v>
      </c>
      <c r="AH298" s="5">
        <f t="shared" si="64"/>
        <v>16400</v>
      </c>
      <c r="AI298" s="5">
        <f t="shared" si="65"/>
        <v>11201200</v>
      </c>
      <c r="AJ298" s="2">
        <f t="shared" si="66"/>
        <v>8606720000</v>
      </c>
      <c r="AL298" s="92"/>
      <c r="AM298" s="92"/>
      <c r="AN298" s="92"/>
      <c r="AO298" s="92"/>
      <c r="AP298" s="92"/>
      <c r="AQ298" s="92"/>
      <c r="AR298" s="92"/>
      <c r="AS298" s="92"/>
      <c r="BJ298" s="92"/>
      <c r="BK298" s="92"/>
      <c r="BL298" s="92"/>
      <c r="BM298" s="92"/>
      <c r="BN298" s="92"/>
      <c r="BO298" s="92"/>
      <c r="BP298" s="92"/>
      <c r="BQ298" s="92"/>
      <c r="BS298" s="42"/>
      <c r="BT298" s="50" t="s">
        <v>343</v>
      </c>
      <c r="BU298" s="51" t="s">
        <v>1014</v>
      </c>
      <c r="BV298" s="52">
        <f>K3+(289*K5)</f>
        <v>290</v>
      </c>
      <c r="BW298" s="42"/>
    </row>
    <row r="299" spans="1:75" x14ac:dyDescent="0.2">
      <c r="A299" s="3" t="s">
        <v>7</v>
      </c>
      <c r="B299" s="2">
        <f>B276</f>
        <v>379</v>
      </c>
      <c r="C299" s="2">
        <f>C275</f>
        <v>335</v>
      </c>
      <c r="D299" s="2">
        <f>D274</f>
        <v>289</v>
      </c>
      <c r="E299" s="2">
        <f>E273</f>
        <v>277</v>
      </c>
      <c r="F299" s="2">
        <f>F272</f>
        <v>488</v>
      </c>
      <c r="G299" s="2">
        <f>G271</f>
        <v>468</v>
      </c>
      <c r="H299" s="2">
        <f>H270</f>
        <v>446</v>
      </c>
      <c r="I299" s="2">
        <f>I269</f>
        <v>394</v>
      </c>
      <c r="J299" s="2">
        <f>J268</f>
        <v>118</v>
      </c>
      <c r="K299" s="2">
        <f>K267</f>
        <v>66</v>
      </c>
      <c r="L299" s="2">
        <f>L266</f>
        <v>48</v>
      </c>
      <c r="M299" s="2">
        <f>M265</f>
        <v>28</v>
      </c>
      <c r="N299" s="2">
        <f>N264</f>
        <v>233</v>
      </c>
      <c r="O299" s="2">
        <f>O263</f>
        <v>221</v>
      </c>
      <c r="P299" s="2">
        <f>P262</f>
        <v>179</v>
      </c>
      <c r="Q299" s="2">
        <f>Q261</f>
        <v>135</v>
      </c>
      <c r="R299" s="2">
        <f>R292</f>
        <v>890</v>
      </c>
      <c r="S299" s="2">
        <f>S291</f>
        <v>846</v>
      </c>
      <c r="T299" s="2">
        <f>T290</f>
        <v>804</v>
      </c>
      <c r="U299" s="2">
        <f>U289</f>
        <v>792</v>
      </c>
      <c r="V299" s="2">
        <f>V288</f>
        <v>997</v>
      </c>
      <c r="W299" s="2">
        <f>W287</f>
        <v>977</v>
      </c>
      <c r="X299" s="2">
        <f>X286</f>
        <v>959</v>
      </c>
      <c r="Y299" s="2">
        <f>Y285</f>
        <v>907</v>
      </c>
      <c r="Z299" s="2">
        <f>Z284</f>
        <v>631</v>
      </c>
      <c r="AA299" s="2">
        <f>AA283</f>
        <v>579</v>
      </c>
      <c r="AB299" s="2">
        <f>AB282</f>
        <v>557</v>
      </c>
      <c r="AC299" s="2">
        <f>AC281</f>
        <v>537</v>
      </c>
      <c r="AD299" s="2">
        <f>AD280</f>
        <v>748</v>
      </c>
      <c r="AE299" s="2">
        <f>AE279</f>
        <v>736</v>
      </c>
      <c r="AF299" s="2">
        <f>AF278</f>
        <v>690</v>
      </c>
      <c r="AG299" s="2">
        <f>AG277</f>
        <v>646</v>
      </c>
      <c r="AH299" s="5">
        <f t="shared" si="64"/>
        <v>16400</v>
      </c>
      <c r="AI299" s="5">
        <f t="shared" si="65"/>
        <v>11201200</v>
      </c>
      <c r="AJ299" s="2">
        <f t="shared" si="66"/>
        <v>8606720000</v>
      </c>
      <c r="BJ299" s="92"/>
      <c r="BK299" s="92"/>
      <c r="BL299" s="92"/>
      <c r="BM299" s="92"/>
      <c r="BN299" s="92"/>
      <c r="BO299" s="92"/>
      <c r="BP299" s="92"/>
      <c r="BQ299" s="92"/>
      <c r="BS299" s="42"/>
      <c r="BT299" s="50" t="s">
        <v>243</v>
      </c>
      <c r="BU299" s="51" t="s">
        <v>1014</v>
      </c>
      <c r="BV299" s="52">
        <f>K3+(290*K5)</f>
        <v>291</v>
      </c>
      <c r="BW299" s="42"/>
    </row>
    <row r="300" spans="1:75" x14ac:dyDescent="0.2">
      <c r="A300" s="3"/>
      <c r="BS300" s="42"/>
      <c r="BT300" s="50" t="s">
        <v>52</v>
      </c>
      <c r="BU300" s="51" t="s">
        <v>1014</v>
      </c>
      <c r="BV300" s="52">
        <f>K3+(291*K5)</f>
        <v>292</v>
      </c>
      <c r="BW300" s="42"/>
    </row>
    <row r="301" spans="1:75" x14ac:dyDescent="0.2">
      <c r="A301" s="3"/>
      <c r="B301" s="2" t="s">
        <v>5</v>
      </c>
      <c r="BS301" s="42"/>
      <c r="BT301" s="50" t="s">
        <v>994</v>
      </c>
      <c r="BU301" s="51" t="s">
        <v>1014</v>
      </c>
      <c r="BV301" s="52">
        <f>K3+(292*K5)</f>
        <v>293</v>
      </c>
      <c r="BW301" s="42"/>
    </row>
    <row r="302" spans="1:75" ht="13.5" thickBot="1" x14ac:dyDescent="0.25">
      <c r="A302" s="1" t="s">
        <v>5</v>
      </c>
      <c r="B302" s="1" t="s">
        <v>1185</v>
      </c>
      <c r="BA302" s="53" t="s">
        <v>1181</v>
      </c>
      <c r="BS302" s="42"/>
      <c r="BT302" s="50" t="s">
        <v>802</v>
      </c>
      <c r="BU302" s="51" t="s">
        <v>1014</v>
      </c>
      <c r="BV302" s="52">
        <f>K3+(293*K5)</f>
        <v>294</v>
      </c>
      <c r="BW302" s="42"/>
    </row>
    <row r="303" spans="1:75" x14ac:dyDescent="0.2">
      <c r="A303" s="1">
        <v>1</v>
      </c>
      <c r="B303" s="119">
        <v>20</v>
      </c>
      <c r="C303" s="6">
        <v>387</v>
      </c>
      <c r="D303" s="6">
        <v>945</v>
      </c>
      <c r="E303" s="23">
        <v>546</v>
      </c>
      <c r="F303" s="6">
        <v>782</v>
      </c>
      <c r="G303" s="6">
        <v>669</v>
      </c>
      <c r="H303" s="6">
        <v>175</v>
      </c>
      <c r="I303" s="6">
        <v>320</v>
      </c>
      <c r="J303" s="6">
        <v>426</v>
      </c>
      <c r="K303" s="6">
        <v>57</v>
      </c>
      <c r="L303" s="6">
        <v>523</v>
      </c>
      <c r="M303" s="6">
        <v>924</v>
      </c>
      <c r="N303" s="6">
        <v>696</v>
      </c>
      <c r="O303" s="6">
        <v>807</v>
      </c>
      <c r="P303" s="6">
        <v>277</v>
      </c>
      <c r="Q303" s="6">
        <v>134</v>
      </c>
      <c r="R303" s="6">
        <v>886</v>
      </c>
      <c r="S303" s="6">
        <v>741</v>
      </c>
      <c r="T303" s="6">
        <v>215</v>
      </c>
      <c r="U303" s="6">
        <v>328</v>
      </c>
      <c r="V303" s="6">
        <v>108</v>
      </c>
      <c r="W303" s="6">
        <v>507</v>
      </c>
      <c r="X303" s="6">
        <v>969</v>
      </c>
      <c r="Y303" s="6">
        <v>602</v>
      </c>
      <c r="Z303" s="6">
        <v>720</v>
      </c>
      <c r="AA303" s="6">
        <v>863</v>
      </c>
      <c r="AB303" s="6">
        <v>365</v>
      </c>
      <c r="AC303" s="6">
        <v>254</v>
      </c>
      <c r="AD303" s="6">
        <v>466</v>
      </c>
      <c r="AE303" s="6">
        <v>65</v>
      </c>
      <c r="AF303" s="6">
        <v>627</v>
      </c>
      <c r="AG303" s="80">
        <v>996</v>
      </c>
      <c r="AH303" s="5">
        <f>SUM(B303:AG303)</f>
        <v>16400</v>
      </c>
      <c r="AI303" s="5">
        <f>SUMSQ(B303:AG303)</f>
        <v>11201200</v>
      </c>
      <c r="AL303" s="159" t="s">
        <v>678</v>
      </c>
      <c r="AM303" s="160" t="s">
        <v>835</v>
      </c>
      <c r="AN303" s="161" t="s">
        <v>740</v>
      </c>
      <c r="AO303" s="160" t="s">
        <v>771</v>
      </c>
      <c r="AP303" s="160" t="s">
        <v>551</v>
      </c>
      <c r="AQ303" s="160" t="s">
        <v>958</v>
      </c>
      <c r="AR303" s="160" t="s">
        <v>614</v>
      </c>
      <c r="AS303" s="160" t="s">
        <v>897</v>
      </c>
      <c r="AT303" s="160" t="s">
        <v>195</v>
      </c>
      <c r="AU303" s="160" t="s">
        <v>353</v>
      </c>
      <c r="AV303" s="160" t="s">
        <v>258</v>
      </c>
      <c r="AW303" s="161" t="s">
        <v>1124</v>
      </c>
      <c r="AX303" s="160" t="s">
        <v>72</v>
      </c>
      <c r="AY303" s="160" t="s">
        <v>478</v>
      </c>
      <c r="AZ303" s="160" t="s">
        <v>134</v>
      </c>
      <c r="BA303" s="160" t="s">
        <v>416</v>
      </c>
      <c r="BB303" s="161" t="s">
        <v>843</v>
      </c>
      <c r="BC303" s="160" t="s">
        <v>686</v>
      </c>
      <c r="BD303" s="160" t="s">
        <v>779</v>
      </c>
      <c r="BE303" s="160" t="s">
        <v>748</v>
      </c>
      <c r="BF303" s="160" t="s">
        <v>966</v>
      </c>
      <c r="BG303" s="160" t="s">
        <v>559</v>
      </c>
      <c r="BH303" s="161" t="s">
        <v>905</v>
      </c>
      <c r="BI303" s="160" t="s">
        <v>622</v>
      </c>
      <c r="BJ303" s="160" t="s">
        <v>329</v>
      </c>
      <c r="BK303" s="161" t="s">
        <v>172</v>
      </c>
      <c r="BL303" s="160" t="s">
        <v>266</v>
      </c>
      <c r="BM303" s="160" t="s">
        <v>234</v>
      </c>
      <c r="BN303" s="160" t="s">
        <v>456</v>
      </c>
      <c r="BO303" s="160" t="s">
        <v>48</v>
      </c>
      <c r="BP303" s="160" t="s">
        <v>392</v>
      </c>
      <c r="BQ303" s="162" t="s">
        <v>111</v>
      </c>
      <c r="BS303" s="42"/>
      <c r="BT303" s="50" t="s">
        <v>656</v>
      </c>
      <c r="BU303" s="51" t="s">
        <v>1014</v>
      </c>
      <c r="BV303" s="52">
        <f>K3+(294*K5)</f>
        <v>295</v>
      </c>
      <c r="BW303" s="42"/>
    </row>
    <row r="304" spans="1:75" x14ac:dyDescent="0.2">
      <c r="A304" s="1">
        <v>2</v>
      </c>
      <c r="B304" s="7">
        <v>439</v>
      </c>
      <c r="C304" s="97">
        <v>40</v>
      </c>
      <c r="D304" s="22">
        <v>534</v>
      </c>
      <c r="E304" s="8">
        <v>901</v>
      </c>
      <c r="F304" s="8">
        <v>681</v>
      </c>
      <c r="G304" s="8">
        <v>826</v>
      </c>
      <c r="H304" s="8">
        <v>268</v>
      </c>
      <c r="I304" s="8">
        <v>155</v>
      </c>
      <c r="J304" s="8">
        <v>13</v>
      </c>
      <c r="K304" s="8">
        <v>414</v>
      </c>
      <c r="L304" s="8">
        <v>944</v>
      </c>
      <c r="M304" s="8">
        <v>575</v>
      </c>
      <c r="N304" s="8">
        <v>787</v>
      </c>
      <c r="O304" s="8">
        <v>644</v>
      </c>
      <c r="P304" s="8">
        <v>178</v>
      </c>
      <c r="Q304" s="8">
        <v>289</v>
      </c>
      <c r="R304" s="8">
        <v>721</v>
      </c>
      <c r="S304" s="8">
        <v>834</v>
      </c>
      <c r="T304" s="8">
        <v>372</v>
      </c>
      <c r="U304" s="8">
        <v>227</v>
      </c>
      <c r="V304" s="8">
        <v>463</v>
      </c>
      <c r="W304" s="8">
        <v>96</v>
      </c>
      <c r="X304" s="8">
        <v>622</v>
      </c>
      <c r="Y304" s="8">
        <v>1021</v>
      </c>
      <c r="Z304" s="8">
        <v>875</v>
      </c>
      <c r="AA304" s="8">
        <v>764</v>
      </c>
      <c r="AB304" s="8">
        <v>202</v>
      </c>
      <c r="AC304" s="8">
        <v>345</v>
      </c>
      <c r="AD304" s="8">
        <v>117</v>
      </c>
      <c r="AE304" s="8">
        <v>486</v>
      </c>
      <c r="AF304" s="8">
        <v>984</v>
      </c>
      <c r="AG304" s="9">
        <v>583</v>
      </c>
      <c r="AH304" s="5">
        <f t="shared" ref="AH304:AH334" si="67">SUM(B304:AG304)</f>
        <v>16400</v>
      </c>
      <c r="AI304" s="5">
        <f t="shared" ref="AI304:AI334" si="68">SUMSQ(B304:AG304)</f>
        <v>11201200</v>
      </c>
      <c r="AL304" s="163" t="s">
        <v>675</v>
      </c>
      <c r="AM304" s="164" t="s">
        <v>832</v>
      </c>
      <c r="AN304" s="164" t="s">
        <v>737</v>
      </c>
      <c r="AO304" s="165" t="s">
        <v>1109</v>
      </c>
      <c r="AP304" s="164" t="s">
        <v>548</v>
      </c>
      <c r="AQ304" s="164" t="s">
        <v>955</v>
      </c>
      <c r="AR304" s="164" t="s">
        <v>612</v>
      </c>
      <c r="AS304" s="164" t="s">
        <v>894</v>
      </c>
      <c r="AT304" s="164" t="s">
        <v>182</v>
      </c>
      <c r="AU304" s="164" t="s">
        <v>340</v>
      </c>
      <c r="AV304" s="165" t="s">
        <v>245</v>
      </c>
      <c r="AW304" s="164" t="s">
        <v>277</v>
      </c>
      <c r="AX304" s="164" t="s">
        <v>59</v>
      </c>
      <c r="AY304" s="164" t="s">
        <v>467</v>
      </c>
      <c r="AZ304" s="164" t="s">
        <v>121</v>
      </c>
      <c r="BA304" s="164" t="s">
        <v>403</v>
      </c>
      <c r="BB304" s="164" t="s">
        <v>856</v>
      </c>
      <c r="BC304" s="165" t="s">
        <v>699</v>
      </c>
      <c r="BD304" s="164" t="s">
        <v>792</v>
      </c>
      <c r="BE304" s="164" t="s">
        <v>761</v>
      </c>
      <c r="BF304" s="164" t="s">
        <v>979</v>
      </c>
      <c r="BG304" s="164" t="s">
        <v>572</v>
      </c>
      <c r="BH304" s="164" t="s">
        <v>918</v>
      </c>
      <c r="BI304" s="165" t="s">
        <v>635</v>
      </c>
      <c r="BJ304" s="165" t="s">
        <v>332</v>
      </c>
      <c r="BK304" s="164" t="s">
        <v>174</v>
      </c>
      <c r="BL304" s="164" t="s">
        <v>269</v>
      </c>
      <c r="BM304" s="164" t="s">
        <v>237</v>
      </c>
      <c r="BN304" s="164" t="s">
        <v>459</v>
      </c>
      <c r="BO304" s="164" t="s">
        <v>51</v>
      </c>
      <c r="BP304" s="165" t="s">
        <v>395</v>
      </c>
      <c r="BQ304" s="166" t="s">
        <v>114</v>
      </c>
      <c r="BS304" s="42"/>
      <c r="BT304" s="50" t="s">
        <v>596</v>
      </c>
      <c r="BU304" s="51" t="s">
        <v>1014</v>
      </c>
      <c r="BV304" s="52">
        <f>K3+(295*K5)</f>
        <v>296</v>
      </c>
      <c r="BW304" s="42"/>
    </row>
    <row r="305" spans="1:75" x14ac:dyDescent="0.2">
      <c r="A305" s="1">
        <v>3</v>
      </c>
      <c r="B305" s="7">
        <v>1003</v>
      </c>
      <c r="C305" s="22">
        <v>636</v>
      </c>
      <c r="D305" s="97">
        <v>74</v>
      </c>
      <c r="E305" s="8">
        <v>473</v>
      </c>
      <c r="F305" s="8">
        <v>245</v>
      </c>
      <c r="G305" s="8">
        <v>358</v>
      </c>
      <c r="H305" s="8">
        <v>856</v>
      </c>
      <c r="I305" s="8">
        <v>711</v>
      </c>
      <c r="J305" s="8">
        <v>593</v>
      </c>
      <c r="K305" s="8">
        <v>962</v>
      </c>
      <c r="L305" s="8">
        <v>500</v>
      </c>
      <c r="M305" s="8">
        <v>99</v>
      </c>
      <c r="N305" s="8">
        <v>335</v>
      </c>
      <c r="O305" s="8">
        <v>224</v>
      </c>
      <c r="P305" s="8">
        <v>750</v>
      </c>
      <c r="Q305" s="8">
        <v>893</v>
      </c>
      <c r="R305" s="8">
        <v>141</v>
      </c>
      <c r="S305" s="8">
        <v>286</v>
      </c>
      <c r="T305" s="8">
        <v>816</v>
      </c>
      <c r="U305" s="8">
        <v>703</v>
      </c>
      <c r="V305" s="8">
        <v>915</v>
      </c>
      <c r="W305" s="8">
        <v>516</v>
      </c>
      <c r="X305" s="8">
        <v>50</v>
      </c>
      <c r="Y305" s="8">
        <v>417</v>
      </c>
      <c r="Z305" s="8">
        <v>311</v>
      </c>
      <c r="AA305" s="8">
        <v>168</v>
      </c>
      <c r="AB305" s="8">
        <v>662</v>
      </c>
      <c r="AC305" s="8">
        <v>773</v>
      </c>
      <c r="AD305" s="8">
        <v>553</v>
      </c>
      <c r="AE305" s="8">
        <v>954</v>
      </c>
      <c r="AF305" s="8">
        <v>396</v>
      </c>
      <c r="AG305" s="9">
        <v>27</v>
      </c>
      <c r="AH305" s="5">
        <f t="shared" si="67"/>
        <v>16400</v>
      </c>
      <c r="AI305" s="5">
        <f t="shared" si="68"/>
        <v>11201200</v>
      </c>
      <c r="AJ305" s="2">
        <f t="shared" si="66"/>
        <v>8606720000</v>
      </c>
      <c r="AL305" s="167" t="s">
        <v>680</v>
      </c>
      <c r="AM305" s="164" t="s">
        <v>837</v>
      </c>
      <c r="AN305" s="164" t="s">
        <v>742</v>
      </c>
      <c r="AO305" s="164" t="s">
        <v>773</v>
      </c>
      <c r="AP305" s="164" t="s">
        <v>553</v>
      </c>
      <c r="AQ305" s="164" t="s">
        <v>960</v>
      </c>
      <c r="AR305" s="165" t="s">
        <v>616</v>
      </c>
      <c r="AS305" s="164" t="s">
        <v>899</v>
      </c>
      <c r="AT305" s="164" t="s">
        <v>193</v>
      </c>
      <c r="AU305" s="165" t="s">
        <v>351</v>
      </c>
      <c r="AV305" s="164" t="s">
        <v>256</v>
      </c>
      <c r="AW305" s="164" t="s">
        <v>6</v>
      </c>
      <c r="AX305" s="164" t="s">
        <v>70</v>
      </c>
      <c r="AY305" s="164" t="s">
        <v>476</v>
      </c>
      <c r="AZ305" s="164" t="s">
        <v>132</v>
      </c>
      <c r="BA305" s="165" t="s">
        <v>414</v>
      </c>
      <c r="BB305" s="164" t="s">
        <v>845</v>
      </c>
      <c r="BC305" s="164" t="s">
        <v>688</v>
      </c>
      <c r="BD305" s="164" t="s">
        <v>781</v>
      </c>
      <c r="BE305" s="164" t="s">
        <v>750</v>
      </c>
      <c r="BF305" s="165" t="s">
        <v>1118</v>
      </c>
      <c r="BG305" s="164" t="s">
        <v>561</v>
      </c>
      <c r="BH305" s="164" t="s">
        <v>907</v>
      </c>
      <c r="BI305" s="164" t="s">
        <v>624</v>
      </c>
      <c r="BJ305" s="164" t="s">
        <v>327</v>
      </c>
      <c r="BK305" s="164" t="s">
        <v>170</v>
      </c>
      <c r="BL305" s="164" t="s">
        <v>264</v>
      </c>
      <c r="BM305" s="164" t="s">
        <v>232</v>
      </c>
      <c r="BN305" s="164" t="s">
        <v>454</v>
      </c>
      <c r="BO305" s="165" t="s">
        <v>139</v>
      </c>
      <c r="BP305" s="164" t="s">
        <v>390</v>
      </c>
      <c r="BQ305" s="166" t="s">
        <v>109</v>
      </c>
      <c r="BS305" s="42"/>
      <c r="BT305" s="50" t="s">
        <v>913</v>
      </c>
      <c r="BU305" s="51" t="s">
        <v>1014</v>
      </c>
      <c r="BV305" s="52">
        <f>K3+(296*K5)</f>
        <v>297</v>
      </c>
      <c r="BW305" s="42"/>
    </row>
    <row r="306" spans="1:75" x14ac:dyDescent="0.2">
      <c r="A306" s="1">
        <v>4</v>
      </c>
      <c r="B306" s="20">
        <v>592</v>
      </c>
      <c r="C306" s="8">
        <v>991</v>
      </c>
      <c r="D306" s="8">
        <v>493</v>
      </c>
      <c r="E306" s="97">
        <v>126</v>
      </c>
      <c r="F306" s="8">
        <v>338</v>
      </c>
      <c r="G306" s="8">
        <v>193</v>
      </c>
      <c r="H306" s="8">
        <v>755</v>
      </c>
      <c r="I306" s="8">
        <v>868</v>
      </c>
      <c r="J306" s="8">
        <v>1014</v>
      </c>
      <c r="K306" s="8">
        <v>613</v>
      </c>
      <c r="L306" s="8">
        <v>87</v>
      </c>
      <c r="M306" s="8">
        <v>456</v>
      </c>
      <c r="N306" s="8">
        <v>236</v>
      </c>
      <c r="O306" s="8">
        <v>379</v>
      </c>
      <c r="P306" s="8">
        <v>841</v>
      </c>
      <c r="Q306" s="8">
        <v>730</v>
      </c>
      <c r="R306" s="8">
        <v>298</v>
      </c>
      <c r="S306" s="8">
        <v>185</v>
      </c>
      <c r="T306" s="8">
        <v>651</v>
      </c>
      <c r="U306" s="8">
        <v>796</v>
      </c>
      <c r="V306" s="8">
        <v>568</v>
      </c>
      <c r="W306" s="8">
        <v>935</v>
      </c>
      <c r="X306" s="8">
        <v>405</v>
      </c>
      <c r="Y306" s="8">
        <v>6</v>
      </c>
      <c r="Z306" s="8">
        <v>148</v>
      </c>
      <c r="AA306" s="8">
        <v>259</v>
      </c>
      <c r="AB306" s="8">
        <v>817</v>
      </c>
      <c r="AC306" s="8">
        <v>674</v>
      </c>
      <c r="AD306" s="8">
        <v>910</v>
      </c>
      <c r="AE306" s="8">
        <v>541</v>
      </c>
      <c r="AF306" s="8">
        <v>47</v>
      </c>
      <c r="AG306" s="9">
        <v>448</v>
      </c>
      <c r="AH306" s="5">
        <f t="shared" si="67"/>
        <v>16400</v>
      </c>
      <c r="AI306" s="5">
        <f t="shared" si="68"/>
        <v>11201200</v>
      </c>
      <c r="AJ306" s="2">
        <f t="shared" si="66"/>
        <v>8606720000</v>
      </c>
      <c r="AL306" s="163" t="s">
        <v>673</v>
      </c>
      <c r="AM306" s="165" t="s">
        <v>830</v>
      </c>
      <c r="AN306" s="164" t="s">
        <v>735</v>
      </c>
      <c r="AO306" s="164" t="s">
        <v>767</v>
      </c>
      <c r="AP306" s="164" t="s">
        <v>546</v>
      </c>
      <c r="AQ306" s="164" t="s">
        <v>954</v>
      </c>
      <c r="AR306" s="164" t="s">
        <v>610</v>
      </c>
      <c r="AS306" s="165" t="s">
        <v>892</v>
      </c>
      <c r="AT306" s="165" t="s">
        <v>184</v>
      </c>
      <c r="AU306" s="164" t="s">
        <v>342</v>
      </c>
      <c r="AV306" s="164" t="s">
        <v>247</v>
      </c>
      <c r="AW306" s="164" t="s">
        <v>279</v>
      </c>
      <c r="AX306" s="164" t="s">
        <v>61</v>
      </c>
      <c r="AY306" s="164" t="s">
        <v>469</v>
      </c>
      <c r="AZ306" s="165" t="s">
        <v>123</v>
      </c>
      <c r="BA306" s="164" t="s">
        <v>405</v>
      </c>
      <c r="BB306" s="164" t="s">
        <v>854</v>
      </c>
      <c r="BC306" s="164" t="s">
        <v>697</v>
      </c>
      <c r="BD306" s="164" t="s">
        <v>790</v>
      </c>
      <c r="BE306" s="164" t="s">
        <v>759</v>
      </c>
      <c r="BF306" s="164" t="s">
        <v>977</v>
      </c>
      <c r="BG306" s="165" t="s">
        <v>570</v>
      </c>
      <c r="BH306" s="164" t="s">
        <v>916</v>
      </c>
      <c r="BI306" s="164" t="s">
        <v>633</v>
      </c>
      <c r="BJ306" s="164" t="s">
        <v>334</v>
      </c>
      <c r="BK306" s="164" t="s">
        <v>176</v>
      </c>
      <c r="BL306" s="164" t="s">
        <v>271</v>
      </c>
      <c r="BM306" s="164" t="s">
        <v>239</v>
      </c>
      <c r="BN306" s="165" t="s">
        <v>1130</v>
      </c>
      <c r="BO306" s="164" t="s">
        <v>53</v>
      </c>
      <c r="BP306" s="164" t="s">
        <v>397</v>
      </c>
      <c r="BQ306" s="166" t="s">
        <v>116</v>
      </c>
      <c r="BS306" s="42"/>
      <c r="BT306" s="50" t="s">
        <v>854</v>
      </c>
      <c r="BU306" s="51" t="s">
        <v>1014</v>
      </c>
      <c r="BV306" s="52">
        <f>K3+(297*K5)</f>
        <v>298</v>
      </c>
      <c r="BW306" s="42"/>
    </row>
    <row r="307" spans="1:75" x14ac:dyDescent="0.2">
      <c r="A307" s="1">
        <v>5</v>
      </c>
      <c r="B307" s="7">
        <v>913</v>
      </c>
      <c r="C307" s="8">
        <v>514</v>
      </c>
      <c r="D307" s="8">
        <v>52</v>
      </c>
      <c r="E307" s="8">
        <v>419</v>
      </c>
      <c r="F307" s="97">
        <v>143</v>
      </c>
      <c r="G307" s="8">
        <v>288</v>
      </c>
      <c r="H307" s="8">
        <v>814</v>
      </c>
      <c r="I307" s="22">
        <v>701</v>
      </c>
      <c r="J307" s="8">
        <v>555</v>
      </c>
      <c r="K307" s="8">
        <v>956</v>
      </c>
      <c r="L307" s="8">
        <v>394</v>
      </c>
      <c r="M307" s="8">
        <v>25</v>
      </c>
      <c r="N307" s="8">
        <v>309</v>
      </c>
      <c r="O307" s="8">
        <v>166</v>
      </c>
      <c r="P307" s="8">
        <v>664</v>
      </c>
      <c r="Q307" s="8">
        <v>775</v>
      </c>
      <c r="R307" s="8">
        <v>247</v>
      </c>
      <c r="S307" s="8">
        <v>360</v>
      </c>
      <c r="T307" s="8">
        <v>854</v>
      </c>
      <c r="U307" s="8">
        <v>709</v>
      </c>
      <c r="V307" s="8">
        <v>1001</v>
      </c>
      <c r="W307" s="8">
        <v>634</v>
      </c>
      <c r="X307" s="8">
        <v>76</v>
      </c>
      <c r="Y307" s="8">
        <v>475</v>
      </c>
      <c r="Z307" s="8">
        <v>333</v>
      </c>
      <c r="AA307" s="8">
        <v>222</v>
      </c>
      <c r="AB307" s="8">
        <v>752</v>
      </c>
      <c r="AC307" s="8">
        <v>895</v>
      </c>
      <c r="AD307" s="8">
        <v>595</v>
      </c>
      <c r="AE307" s="8">
        <v>964</v>
      </c>
      <c r="AF307" s="8">
        <v>498</v>
      </c>
      <c r="AG307" s="9">
        <v>97</v>
      </c>
      <c r="AH307" s="5">
        <f t="shared" si="67"/>
        <v>16400</v>
      </c>
      <c r="AI307" s="5">
        <f t="shared" si="68"/>
        <v>11201200</v>
      </c>
      <c r="AJ307" s="2">
        <f t="shared" si="66"/>
        <v>8606720000</v>
      </c>
      <c r="AL307" s="167" t="s">
        <v>1123</v>
      </c>
      <c r="AM307" s="164" t="s">
        <v>839</v>
      </c>
      <c r="AN307" s="164" t="s">
        <v>744</v>
      </c>
      <c r="AO307" s="164" t="s">
        <v>775</v>
      </c>
      <c r="AP307" s="164" t="s">
        <v>555</v>
      </c>
      <c r="AQ307" s="164" t="s">
        <v>962</v>
      </c>
      <c r="AR307" s="164" t="s">
        <v>618</v>
      </c>
      <c r="AS307" s="164" t="s">
        <v>901</v>
      </c>
      <c r="AT307" s="164" t="s">
        <v>191</v>
      </c>
      <c r="AU307" s="165" t="s">
        <v>349</v>
      </c>
      <c r="AV307" s="164" t="s">
        <v>254</v>
      </c>
      <c r="AW307" s="164" t="s">
        <v>286</v>
      </c>
      <c r="AX307" s="164" t="s">
        <v>68</v>
      </c>
      <c r="AY307" s="164" t="s">
        <v>475</v>
      </c>
      <c r="AZ307" s="164" t="s">
        <v>130</v>
      </c>
      <c r="BA307" s="164" t="s">
        <v>412</v>
      </c>
      <c r="BB307" s="164" t="s">
        <v>847</v>
      </c>
      <c r="BC307" s="164" t="s">
        <v>690</v>
      </c>
      <c r="BD307" s="165" t="s">
        <v>783</v>
      </c>
      <c r="BE307" s="164" t="s">
        <v>752</v>
      </c>
      <c r="BF307" s="165" t="s">
        <v>970</v>
      </c>
      <c r="BG307" s="164" t="s">
        <v>563</v>
      </c>
      <c r="BH307" s="164" t="s">
        <v>909</v>
      </c>
      <c r="BI307" s="164" t="s">
        <v>626</v>
      </c>
      <c r="BJ307" s="164" t="s">
        <v>325</v>
      </c>
      <c r="BK307" s="164" t="s">
        <v>168</v>
      </c>
      <c r="BL307" s="164" t="s">
        <v>262</v>
      </c>
      <c r="BM307" s="165" t="s">
        <v>230</v>
      </c>
      <c r="BN307" s="164" t="s">
        <v>452</v>
      </c>
      <c r="BO307" s="165" t="s">
        <v>44</v>
      </c>
      <c r="BP307" s="164" t="s">
        <v>388</v>
      </c>
      <c r="BQ307" s="166" t="s">
        <v>431</v>
      </c>
      <c r="BS307" s="42"/>
      <c r="BT307" s="50" t="s">
        <v>738</v>
      </c>
      <c r="BU307" s="51" t="s">
        <v>1014</v>
      </c>
      <c r="BV307" s="52">
        <f>K3+(298*K5)</f>
        <v>299</v>
      </c>
      <c r="BW307" s="42"/>
    </row>
    <row r="308" spans="1:75" x14ac:dyDescent="0.2">
      <c r="A308" s="1">
        <v>6</v>
      </c>
      <c r="B308" s="7">
        <v>566</v>
      </c>
      <c r="C308" s="8">
        <v>933</v>
      </c>
      <c r="D308" s="8">
        <v>407</v>
      </c>
      <c r="E308" s="8">
        <v>8</v>
      </c>
      <c r="F308" s="8">
        <v>300</v>
      </c>
      <c r="G308" s="97">
        <v>187</v>
      </c>
      <c r="H308" s="22">
        <v>649</v>
      </c>
      <c r="I308" s="8">
        <v>794</v>
      </c>
      <c r="J308" s="8">
        <v>912</v>
      </c>
      <c r="K308" s="8">
        <v>543</v>
      </c>
      <c r="L308" s="8">
        <v>45</v>
      </c>
      <c r="M308" s="8">
        <v>446</v>
      </c>
      <c r="N308" s="8">
        <v>146</v>
      </c>
      <c r="O308" s="8">
        <v>257</v>
      </c>
      <c r="P308" s="8">
        <v>819</v>
      </c>
      <c r="Q308" s="8">
        <v>676</v>
      </c>
      <c r="R308" s="8">
        <v>340</v>
      </c>
      <c r="S308" s="8">
        <v>195</v>
      </c>
      <c r="T308" s="8">
        <v>753</v>
      </c>
      <c r="U308" s="8">
        <v>866</v>
      </c>
      <c r="V308" s="8">
        <v>590</v>
      </c>
      <c r="W308" s="8">
        <v>989</v>
      </c>
      <c r="X308" s="8">
        <v>495</v>
      </c>
      <c r="Y308" s="8">
        <v>128</v>
      </c>
      <c r="Z308" s="8">
        <v>234</v>
      </c>
      <c r="AA308" s="8">
        <v>377</v>
      </c>
      <c r="AB308" s="8">
        <v>843</v>
      </c>
      <c r="AC308" s="8">
        <v>732</v>
      </c>
      <c r="AD308" s="8">
        <v>1016</v>
      </c>
      <c r="AE308" s="8">
        <v>615</v>
      </c>
      <c r="AF308" s="8">
        <v>85</v>
      </c>
      <c r="AG308" s="9">
        <v>454</v>
      </c>
      <c r="AH308" s="5">
        <f t="shared" si="67"/>
        <v>16400</v>
      </c>
      <c r="AI308" s="5">
        <f t="shared" si="68"/>
        <v>11201200</v>
      </c>
      <c r="AJ308" s="2">
        <f t="shared" si="66"/>
        <v>8606720000</v>
      </c>
      <c r="AL308" s="163" t="s">
        <v>671</v>
      </c>
      <c r="AM308" s="165" t="s">
        <v>828</v>
      </c>
      <c r="AN308" s="164" t="s">
        <v>733</v>
      </c>
      <c r="AO308" s="164" t="s">
        <v>765</v>
      </c>
      <c r="AP308" s="164" t="s">
        <v>544</v>
      </c>
      <c r="AQ308" s="164" t="s">
        <v>953</v>
      </c>
      <c r="AR308" s="164" t="s">
        <v>608</v>
      </c>
      <c r="AS308" s="164" t="s">
        <v>890</v>
      </c>
      <c r="AT308" s="165" t="s">
        <v>1137</v>
      </c>
      <c r="AU308" s="164" t="s">
        <v>344</v>
      </c>
      <c r="AV308" s="164" t="s">
        <v>249</v>
      </c>
      <c r="AW308" s="164" t="s">
        <v>281</v>
      </c>
      <c r="AX308" s="164" t="s">
        <v>63</v>
      </c>
      <c r="AY308" s="164" t="s">
        <v>471</v>
      </c>
      <c r="AZ308" s="164" t="s">
        <v>125</v>
      </c>
      <c r="BA308" s="164" t="s">
        <v>407</v>
      </c>
      <c r="BB308" s="164" t="s">
        <v>852</v>
      </c>
      <c r="BC308" s="164" t="s">
        <v>695</v>
      </c>
      <c r="BD308" s="164" t="s">
        <v>788</v>
      </c>
      <c r="BE308" s="165" t="s">
        <v>757</v>
      </c>
      <c r="BF308" s="164" t="s">
        <v>975</v>
      </c>
      <c r="BG308" s="165" t="s">
        <v>568</v>
      </c>
      <c r="BH308" s="164" t="s">
        <v>914</v>
      </c>
      <c r="BI308" s="164" t="s">
        <v>631</v>
      </c>
      <c r="BJ308" s="164" t="s">
        <v>492</v>
      </c>
      <c r="BK308" s="164" t="s">
        <v>178</v>
      </c>
      <c r="BL308" s="165" t="s">
        <v>273</v>
      </c>
      <c r="BM308" s="164" t="s">
        <v>241</v>
      </c>
      <c r="BN308" s="165" t="s">
        <v>463</v>
      </c>
      <c r="BO308" s="164" t="s">
        <v>55</v>
      </c>
      <c r="BP308" s="164" t="s">
        <v>399</v>
      </c>
      <c r="BQ308" s="166" t="s">
        <v>118</v>
      </c>
      <c r="BS308" s="42"/>
      <c r="BT308" s="50" t="s">
        <v>544</v>
      </c>
      <c r="BU308" s="51" t="s">
        <v>1014</v>
      </c>
      <c r="BV308" s="52">
        <f>K3+(299*K5)</f>
        <v>300</v>
      </c>
      <c r="BW308" s="42"/>
    </row>
    <row r="309" spans="1:75" x14ac:dyDescent="0.2">
      <c r="A309" s="1">
        <v>7</v>
      </c>
      <c r="B309" s="7">
        <v>106</v>
      </c>
      <c r="C309" s="8">
        <v>505</v>
      </c>
      <c r="D309" s="8">
        <v>971</v>
      </c>
      <c r="E309" s="8">
        <v>604</v>
      </c>
      <c r="F309" s="8">
        <v>888</v>
      </c>
      <c r="G309" s="22">
        <v>743</v>
      </c>
      <c r="H309" s="97">
        <v>213</v>
      </c>
      <c r="I309" s="8">
        <v>326</v>
      </c>
      <c r="J309" s="8">
        <v>468</v>
      </c>
      <c r="K309" s="8">
        <v>67</v>
      </c>
      <c r="L309" s="8">
        <v>625</v>
      </c>
      <c r="M309" s="8">
        <v>994</v>
      </c>
      <c r="N309" s="8">
        <v>718</v>
      </c>
      <c r="O309" s="8">
        <v>861</v>
      </c>
      <c r="P309" s="8">
        <v>367</v>
      </c>
      <c r="Q309" s="8">
        <v>256</v>
      </c>
      <c r="R309" s="8">
        <v>784</v>
      </c>
      <c r="S309" s="8">
        <v>671</v>
      </c>
      <c r="T309" s="8">
        <v>173</v>
      </c>
      <c r="U309" s="8">
        <v>318</v>
      </c>
      <c r="V309" s="8">
        <v>18</v>
      </c>
      <c r="W309" s="8">
        <v>385</v>
      </c>
      <c r="X309" s="8">
        <v>947</v>
      </c>
      <c r="Y309" s="8">
        <v>548</v>
      </c>
      <c r="Z309" s="8">
        <v>694</v>
      </c>
      <c r="AA309" s="8">
        <v>805</v>
      </c>
      <c r="AB309" s="8">
        <v>279</v>
      </c>
      <c r="AC309" s="8">
        <v>136</v>
      </c>
      <c r="AD309" s="8">
        <v>428</v>
      </c>
      <c r="AE309" s="8">
        <v>59</v>
      </c>
      <c r="AF309" s="8">
        <v>521</v>
      </c>
      <c r="AG309" s="9">
        <v>922</v>
      </c>
      <c r="AH309" s="5">
        <f t="shared" si="67"/>
        <v>16400</v>
      </c>
      <c r="AI309" s="5">
        <f t="shared" si="68"/>
        <v>11201200</v>
      </c>
      <c r="AL309" s="163" t="s">
        <v>684</v>
      </c>
      <c r="AM309" s="164" t="s">
        <v>841</v>
      </c>
      <c r="AN309" s="165" t="s">
        <v>746</v>
      </c>
      <c r="AO309" s="164" t="s">
        <v>777</v>
      </c>
      <c r="AP309" s="165" t="s">
        <v>557</v>
      </c>
      <c r="AQ309" s="164" t="s">
        <v>964</v>
      </c>
      <c r="AR309" s="164" t="s">
        <v>620</v>
      </c>
      <c r="AS309" s="164" t="s">
        <v>903</v>
      </c>
      <c r="AT309" s="164" t="s">
        <v>189</v>
      </c>
      <c r="AU309" s="164" t="s">
        <v>347</v>
      </c>
      <c r="AV309" s="164" t="s">
        <v>252</v>
      </c>
      <c r="AW309" s="165" t="s">
        <v>284</v>
      </c>
      <c r="AX309" s="164" t="s">
        <v>66</v>
      </c>
      <c r="AY309" s="165" t="s">
        <v>474</v>
      </c>
      <c r="AZ309" s="164" t="s">
        <v>128</v>
      </c>
      <c r="BA309" s="164" t="s">
        <v>410</v>
      </c>
      <c r="BB309" s="164" t="s">
        <v>849</v>
      </c>
      <c r="BC309" s="164" t="s">
        <v>692</v>
      </c>
      <c r="BD309" s="164" t="s">
        <v>785</v>
      </c>
      <c r="BE309" s="164" t="s">
        <v>754</v>
      </c>
      <c r="BF309" s="164" t="s">
        <v>972</v>
      </c>
      <c r="BG309" s="164" t="s">
        <v>565</v>
      </c>
      <c r="BH309" s="165" t="s">
        <v>911</v>
      </c>
      <c r="BI309" s="164" t="s">
        <v>628</v>
      </c>
      <c r="BJ309" s="164" t="s">
        <v>323</v>
      </c>
      <c r="BK309" s="164" t="s">
        <v>166</v>
      </c>
      <c r="BL309" s="164" t="s">
        <v>260</v>
      </c>
      <c r="BM309" s="164" t="s">
        <v>228</v>
      </c>
      <c r="BN309" s="164" t="s">
        <v>450</v>
      </c>
      <c r="BO309" s="164" t="s">
        <v>42</v>
      </c>
      <c r="BP309" s="164" t="s">
        <v>386</v>
      </c>
      <c r="BQ309" s="168" t="s">
        <v>1142</v>
      </c>
      <c r="BS309" s="42"/>
      <c r="BT309" s="50" t="s">
        <v>485</v>
      </c>
      <c r="BU309" s="51" t="s">
        <v>1014</v>
      </c>
      <c r="BV309" s="52">
        <f>K3+(300*K5)</f>
        <v>301</v>
      </c>
      <c r="BW309" s="42"/>
    </row>
    <row r="310" spans="1:75" x14ac:dyDescent="0.2">
      <c r="A310" s="1">
        <v>8</v>
      </c>
      <c r="B310" s="7">
        <v>461</v>
      </c>
      <c r="C310" s="8">
        <v>94</v>
      </c>
      <c r="D310" s="8">
        <v>624</v>
      </c>
      <c r="E310" s="8">
        <v>1023</v>
      </c>
      <c r="F310" s="22">
        <v>723</v>
      </c>
      <c r="G310" s="8">
        <v>836</v>
      </c>
      <c r="H310" s="8">
        <v>370</v>
      </c>
      <c r="I310" s="97">
        <v>225</v>
      </c>
      <c r="J310" s="8">
        <v>119</v>
      </c>
      <c r="K310" s="8">
        <v>488</v>
      </c>
      <c r="L310" s="8">
        <v>982</v>
      </c>
      <c r="M310" s="8">
        <v>581</v>
      </c>
      <c r="N310" s="8">
        <v>873</v>
      </c>
      <c r="O310" s="8">
        <v>762</v>
      </c>
      <c r="P310" s="8">
        <v>204</v>
      </c>
      <c r="Q310" s="8">
        <v>347</v>
      </c>
      <c r="R310" s="8">
        <v>683</v>
      </c>
      <c r="S310" s="8">
        <v>828</v>
      </c>
      <c r="T310" s="8">
        <v>266</v>
      </c>
      <c r="U310" s="8">
        <v>153</v>
      </c>
      <c r="V310" s="8">
        <v>437</v>
      </c>
      <c r="W310" s="8">
        <v>38</v>
      </c>
      <c r="X310" s="8">
        <v>536</v>
      </c>
      <c r="Y310" s="8">
        <v>903</v>
      </c>
      <c r="Z310" s="8">
        <v>785</v>
      </c>
      <c r="AA310" s="8">
        <v>642</v>
      </c>
      <c r="AB310" s="8">
        <v>180</v>
      </c>
      <c r="AC310" s="8">
        <v>291</v>
      </c>
      <c r="AD310" s="8">
        <v>15</v>
      </c>
      <c r="AE310" s="8">
        <v>416</v>
      </c>
      <c r="AF310" s="8">
        <v>942</v>
      </c>
      <c r="AG310" s="9">
        <v>573</v>
      </c>
      <c r="AH310" s="5">
        <f t="shared" si="67"/>
        <v>16400</v>
      </c>
      <c r="AI310" s="5">
        <f t="shared" si="68"/>
        <v>11201200</v>
      </c>
      <c r="AL310" s="163" t="s">
        <v>669</v>
      </c>
      <c r="AM310" s="164" t="s">
        <v>826</v>
      </c>
      <c r="AN310" s="164" t="s">
        <v>731</v>
      </c>
      <c r="AO310" s="165" t="s">
        <v>763</v>
      </c>
      <c r="AP310" s="164" t="s">
        <v>542</v>
      </c>
      <c r="AQ310" s="165" t="s">
        <v>951</v>
      </c>
      <c r="AR310" s="164" t="s">
        <v>606</v>
      </c>
      <c r="AS310" s="164" t="s">
        <v>888</v>
      </c>
      <c r="AT310" s="164" t="s">
        <v>188</v>
      </c>
      <c r="AU310" s="164" t="s">
        <v>346</v>
      </c>
      <c r="AV310" s="165" t="s">
        <v>251</v>
      </c>
      <c r="AW310" s="164" t="s">
        <v>283</v>
      </c>
      <c r="AX310" s="165" t="s">
        <v>1131</v>
      </c>
      <c r="AY310" s="164" t="s">
        <v>473</v>
      </c>
      <c r="AZ310" s="164" t="s">
        <v>127</v>
      </c>
      <c r="BA310" s="164" t="s">
        <v>409</v>
      </c>
      <c r="BB310" s="164" t="s">
        <v>850</v>
      </c>
      <c r="BC310" s="164" t="s">
        <v>693</v>
      </c>
      <c r="BD310" s="164" t="s">
        <v>786</v>
      </c>
      <c r="BE310" s="164" t="s">
        <v>755</v>
      </c>
      <c r="BF310" s="164" t="s">
        <v>973</v>
      </c>
      <c r="BG310" s="164" t="s">
        <v>566</v>
      </c>
      <c r="BH310" s="164" t="s">
        <v>912</v>
      </c>
      <c r="BI310" s="165" t="s">
        <v>1116</v>
      </c>
      <c r="BJ310" s="164" t="s">
        <v>338</v>
      </c>
      <c r="BK310" s="164" t="s">
        <v>180</v>
      </c>
      <c r="BL310" s="164" t="s">
        <v>275</v>
      </c>
      <c r="BM310" s="164" t="s">
        <v>243</v>
      </c>
      <c r="BN310" s="164" t="s">
        <v>465</v>
      </c>
      <c r="BO310" s="164" t="s">
        <v>57</v>
      </c>
      <c r="BP310" s="165" t="s">
        <v>401</v>
      </c>
      <c r="BQ310" s="166" t="s">
        <v>120</v>
      </c>
      <c r="BS310" s="42"/>
      <c r="BT310" s="50" t="s">
        <v>291</v>
      </c>
      <c r="BU310" s="51" t="s">
        <v>1014</v>
      </c>
      <c r="BV310" s="52">
        <f>K3+(301*K5)</f>
        <v>302</v>
      </c>
      <c r="BW310" s="42"/>
    </row>
    <row r="311" spans="1:75" x14ac:dyDescent="0.2">
      <c r="A311" s="1">
        <v>9</v>
      </c>
      <c r="B311" s="7">
        <v>167</v>
      </c>
      <c r="C311" s="8">
        <v>312</v>
      </c>
      <c r="D311" s="8">
        <v>774</v>
      </c>
      <c r="E311" s="8">
        <v>661</v>
      </c>
      <c r="F311" s="8">
        <v>953</v>
      </c>
      <c r="G311" s="8">
        <v>554</v>
      </c>
      <c r="H311" s="8">
        <v>28</v>
      </c>
      <c r="I311" s="8">
        <v>395</v>
      </c>
      <c r="J311" s="97">
        <v>285</v>
      </c>
      <c r="K311" s="8">
        <v>142</v>
      </c>
      <c r="L311" s="8">
        <v>704</v>
      </c>
      <c r="M311" s="22">
        <v>815</v>
      </c>
      <c r="N311" s="8">
        <v>515</v>
      </c>
      <c r="O311" s="8">
        <v>916</v>
      </c>
      <c r="P311" s="8">
        <v>418</v>
      </c>
      <c r="Q311" s="8">
        <v>49</v>
      </c>
      <c r="R311" s="8">
        <v>961</v>
      </c>
      <c r="S311" s="8">
        <v>594</v>
      </c>
      <c r="T311" s="8">
        <v>100</v>
      </c>
      <c r="U311" s="8">
        <v>499</v>
      </c>
      <c r="V311" s="8">
        <v>223</v>
      </c>
      <c r="W311" s="8">
        <v>336</v>
      </c>
      <c r="X311" s="8">
        <v>894</v>
      </c>
      <c r="Y311" s="8">
        <v>749</v>
      </c>
      <c r="Z311" s="8">
        <v>635</v>
      </c>
      <c r="AA311" s="8">
        <v>1004</v>
      </c>
      <c r="AB311" s="8">
        <v>474</v>
      </c>
      <c r="AC311" s="8">
        <v>73</v>
      </c>
      <c r="AD311" s="8">
        <v>357</v>
      </c>
      <c r="AE311" s="8">
        <v>246</v>
      </c>
      <c r="AF311" s="8">
        <v>712</v>
      </c>
      <c r="AG311" s="9">
        <v>855</v>
      </c>
      <c r="AH311" s="5">
        <f t="shared" si="67"/>
        <v>16400</v>
      </c>
      <c r="AI311" s="5">
        <f t="shared" si="68"/>
        <v>11201200</v>
      </c>
      <c r="AJ311" s="2">
        <f t="shared" si="66"/>
        <v>8606720000</v>
      </c>
      <c r="AL311" s="163" t="s">
        <v>107</v>
      </c>
      <c r="AM311" s="164" t="s">
        <v>387</v>
      </c>
      <c r="AN311" s="164" t="s">
        <v>43</v>
      </c>
      <c r="AO311" s="164" t="s">
        <v>451</v>
      </c>
      <c r="AP311" s="165" t="s">
        <v>229</v>
      </c>
      <c r="AQ311" s="164" t="s">
        <v>261</v>
      </c>
      <c r="AR311" s="164" t="s">
        <v>167</v>
      </c>
      <c r="AS311" s="164" t="s">
        <v>324</v>
      </c>
      <c r="AT311" s="164" t="s">
        <v>627</v>
      </c>
      <c r="AU311" s="164" t="s">
        <v>910</v>
      </c>
      <c r="AV311" s="164" t="s">
        <v>564</v>
      </c>
      <c r="AW311" s="164" t="s">
        <v>971</v>
      </c>
      <c r="AX311" s="164" t="s">
        <v>753</v>
      </c>
      <c r="AY311" s="165" t="s">
        <v>1126</v>
      </c>
      <c r="AZ311" s="164" t="s">
        <v>691</v>
      </c>
      <c r="BA311" s="164" t="s">
        <v>848</v>
      </c>
      <c r="BB311" s="165" t="s">
        <v>96</v>
      </c>
      <c r="BC311" s="164" t="s">
        <v>129</v>
      </c>
      <c r="BD311" s="164" t="s">
        <v>7</v>
      </c>
      <c r="BE311" s="164" t="s">
        <v>67</v>
      </c>
      <c r="BF311" s="164" t="s">
        <v>285</v>
      </c>
      <c r="BG311" s="164" t="s">
        <v>253</v>
      </c>
      <c r="BH311" s="165" t="s">
        <v>348</v>
      </c>
      <c r="BI311" s="164" t="s">
        <v>190</v>
      </c>
      <c r="BJ311" s="164" t="s">
        <v>902</v>
      </c>
      <c r="BK311" s="165" t="s">
        <v>619</v>
      </c>
      <c r="BL311" s="164" t="s">
        <v>963</v>
      </c>
      <c r="BM311" s="164" t="s">
        <v>556</v>
      </c>
      <c r="BN311" s="164" t="s">
        <v>776</v>
      </c>
      <c r="BO311" s="164" t="s">
        <v>745</v>
      </c>
      <c r="BP311" s="164" t="s">
        <v>840</v>
      </c>
      <c r="BQ311" s="168" t="s">
        <v>683</v>
      </c>
      <c r="BS311" s="42"/>
      <c r="BT311" s="50" t="s">
        <v>161</v>
      </c>
      <c r="BU311" s="51" t="s">
        <v>1014</v>
      </c>
      <c r="BV311" s="52">
        <f>K3+(302*K5)</f>
        <v>303</v>
      </c>
      <c r="BW311" s="42"/>
    </row>
    <row r="312" spans="1:75" x14ac:dyDescent="0.2">
      <c r="A312" s="1">
        <v>10</v>
      </c>
      <c r="B312" s="7">
        <v>260</v>
      </c>
      <c r="C312" s="8">
        <v>147</v>
      </c>
      <c r="D312" s="8">
        <v>673</v>
      </c>
      <c r="E312" s="8">
        <v>818</v>
      </c>
      <c r="F312" s="8">
        <v>542</v>
      </c>
      <c r="G312" s="8">
        <v>909</v>
      </c>
      <c r="H312" s="8">
        <v>447</v>
      </c>
      <c r="I312" s="8">
        <v>48</v>
      </c>
      <c r="J312" s="8">
        <v>186</v>
      </c>
      <c r="K312" s="97">
        <v>297</v>
      </c>
      <c r="L312" s="22">
        <v>795</v>
      </c>
      <c r="M312" s="8">
        <v>652</v>
      </c>
      <c r="N312" s="8">
        <v>936</v>
      </c>
      <c r="O312" s="8">
        <v>567</v>
      </c>
      <c r="P312" s="8">
        <v>5</v>
      </c>
      <c r="Q312" s="8">
        <v>406</v>
      </c>
      <c r="R312" s="8">
        <v>614</v>
      </c>
      <c r="S312" s="8">
        <v>1013</v>
      </c>
      <c r="T312" s="8">
        <v>455</v>
      </c>
      <c r="U312" s="8">
        <v>88</v>
      </c>
      <c r="V312" s="8">
        <v>380</v>
      </c>
      <c r="W312" s="8">
        <v>235</v>
      </c>
      <c r="X312" s="8">
        <v>729</v>
      </c>
      <c r="Y312" s="8">
        <v>842</v>
      </c>
      <c r="Z312" s="8">
        <v>992</v>
      </c>
      <c r="AA312" s="8">
        <v>591</v>
      </c>
      <c r="AB312" s="8">
        <v>125</v>
      </c>
      <c r="AC312" s="8">
        <v>494</v>
      </c>
      <c r="AD312" s="8">
        <v>194</v>
      </c>
      <c r="AE312" s="8">
        <v>337</v>
      </c>
      <c r="AF312" s="8">
        <v>867</v>
      </c>
      <c r="AG312" s="9">
        <v>756</v>
      </c>
      <c r="AH312" s="5">
        <f t="shared" si="67"/>
        <v>16400</v>
      </c>
      <c r="AI312" s="5">
        <f t="shared" si="68"/>
        <v>11201200</v>
      </c>
      <c r="AJ312" s="2">
        <f t="shared" si="66"/>
        <v>8606720000</v>
      </c>
      <c r="AL312" s="163" t="s">
        <v>119</v>
      </c>
      <c r="AM312" s="164" t="s">
        <v>400</v>
      </c>
      <c r="AN312" s="164" t="s">
        <v>56</v>
      </c>
      <c r="AO312" s="164" t="s">
        <v>464</v>
      </c>
      <c r="AP312" s="164" t="s">
        <v>242</v>
      </c>
      <c r="AQ312" s="165" t="s">
        <v>1121</v>
      </c>
      <c r="AR312" s="164" t="s">
        <v>179</v>
      </c>
      <c r="AS312" s="164" t="s">
        <v>337</v>
      </c>
      <c r="AT312" s="164" t="s">
        <v>630</v>
      </c>
      <c r="AU312" s="164" t="s">
        <v>913</v>
      </c>
      <c r="AV312" s="164" t="s">
        <v>567</v>
      </c>
      <c r="AW312" s="164" t="s">
        <v>974</v>
      </c>
      <c r="AX312" s="165" t="s">
        <v>756</v>
      </c>
      <c r="AY312" s="164" t="s">
        <v>787</v>
      </c>
      <c r="AZ312" s="164" t="s">
        <v>694</v>
      </c>
      <c r="BA312" s="164" t="s">
        <v>851</v>
      </c>
      <c r="BB312" s="164" t="s">
        <v>408</v>
      </c>
      <c r="BC312" s="165" t="s">
        <v>126</v>
      </c>
      <c r="BD312" s="164" t="s">
        <v>472</v>
      </c>
      <c r="BE312" s="164" t="s">
        <v>64</v>
      </c>
      <c r="BF312" s="164" t="s">
        <v>282</v>
      </c>
      <c r="BG312" s="164" t="s">
        <v>250</v>
      </c>
      <c r="BH312" s="164" t="s">
        <v>345</v>
      </c>
      <c r="BI312" s="165" t="s">
        <v>187</v>
      </c>
      <c r="BJ312" s="165" t="s">
        <v>889</v>
      </c>
      <c r="BK312" s="164" t="s">
        <v>607</v>
      </c>
      <c r="BL312" s="164" t="s">
        <v>952</v>
      </c>
      <c r="BM312" s="164" t="s">
        <v>543</v>
      </c>
      <c r="BN312" s="164" t="s">
        <v>764</v>
      </c>
      <c r="BO312" s="164" t="s">
        <v>732</v>
      </c>
      <c r="BP312" s="165" t="s">
        <v>827</v>
      </c>
      <c r="BQ312" s="166" t="s">
        <v>670</v>
      </c>
      <c r="BS312" s="42"/>
      <c r="BT312" s="50" t="s">
        <v>104</v>
      </c>
      <c r="BU312" s="51" t="s">
        <v>1014</v>
      </c>
      <c r="BV312" s="52">
        <f>K3+(303*K5)</f>
        <v>304</v>
      </c>
      <c r="BW312" s="42"/>
    </row>
    <row r="313" spans="1:75" x14ac:dyDescent="0.2">
      <c r="A313" s="1">
        <v>11</v>
      </c>
      <c r="B313" s="7">
        <v>864</v>
      </c>
      <c r="C313" s="8">
        <v>719</v>
      </c>
      <c r="D313" s="8">
        <v>253</v>
      </c>
      <c r="E313" s="8">
        <v>366</v>
      </c>
      <c r="F313" s="8">
        <v>66</v>
      </c>
      <c r="G313" s="8">
        <v>465</v>
      </c>
      <c r="H313" s="8">
        <v>995</v>
      </c>
      <c r="I313" s="8">
        <v>628</v>
      </c>
      <c r="J313" s="8">
        <v>742</v>
      </c>
      <c r="K313" s="22">
        <v>885</v>
      </c>
      <c r="L313" s="97">
        <v>327</v>
      </c>
      <c r="M313" s="8">
        <v>216</v>
      </c>
      <c r="N313" s="8">
        <v>508</v>
      </c>
      <c r="O313" s="8">
        <v>107</v>
      </c>
      <c r="P313" s="8">
        <v>601</v>
      </c>
      <c r="Q313" s="8">
        <v>970</v>
      </c>
      <c r="R313" s="8">
        <v>58</v>
      </c>
      <c r="S313" s="8">
        <v>425</v>
      </c>
      <c r="T313" s="8">
        <v>923</v>
      </c>
      <c r="U313" s="8">
        <v>524</v>
      </c>
      <c r="V313" s="8">
        <v>808</v>
      </c>
      <c r="W313" s="8">
        <v>695</v>
      </c>
      <c r="X313" s="8">
        <v>133</v>
      </c>
      <c r="Y313" s="8">
        <v>278</v>
      </c>
      <c r="Z313" s="8">
        <v>388</v>
      </c>
      <c r="AA313" s="8">
        <v>19</v>
      </c>
      <c r="AB313" s="8">
        <v>545</v>
      </c>
      <c r="AC313" s="8">
        <v>946</v>
      </c>
      <c r="AD313" s="8">
        <v>670</v>
      </c>
      <c r="AE313" s="8">
        <v>781</v>
      </c>
      <c r="AF313" s="8">
        <v>319</v>
      </c>
      <c r="AG313" s="9">
        <v>176</v>
      </c>
      <c r="AH313" s="5">
        <f t="shared" si="67"/>
        <v>16400</v>
      </c>
      <c r="AI313" s="5">
        <f t="shared" si="68"/>
        <v>11201200</v>
      </c>
      <c r="AL313" s="167" t="s">
        <v>108</v>
      </c>
      <c r="AM313" s="164" t="s">
        <v>389</v>
      </c>
      <c r="AN313" s="164" t="s">
        <v>45</v>
      </c>
      <c r="AO313" s="164" t="s">
        <v>453</v>
      </c>
      <c r="AP313" s="164" t="s">
        <v>231</v>
      </c>
      <c r="AQ313" s="164" t="s">
        <v>263</v>
      </c>
      <c r="AR313" s="165" t="s">
        <v>169</v>
      </c>
      <c r="AS313" s="164" t="s">
        <v>326</v>
      </c>
      <c r="AT313" s="164" t="s">
        <v>625</v>
      </c>
      <c r="AU313" s="165" t="s">
        <v>908</v>
      </c>
      <c r="AV313" s="164" t="s">
        <v>562</v>
      </c>
      <c r="AW313" s="164" t="s">
        <v>969</v>
      </c>
      <c r="AX313" s="164" t="s">
        <v>310</v>
      </c>
      <c r="AY313" s="164" t="s">
        <v>782</v>
      </c>
      <c r="AZ313" s="164" t="s">
        <v>689</v>
      </c>
      <c r="BA313" s="165" t="s">
        <v>846</v>
      </c>
      <c r="BB313" s="164" t="s">
        <v>413</v>
      </c>
      <c r="BC313" s="164" t="s">
        <v>131</v>
      </c>
      <c r="BD313" s="165" t="s">
        <v>1119</v>
      </c>
      <c r="BE313" s="164" t="s">
        <v>69</v>
      </c>
      <c r="BF313" s="164" t="s">
        <v>287</v>
      </c>
      <c r="BG313" s="164" t="s">
        <v>255</v>
      </c>
      <c r="BH313" s="164" t="s">
        <v>350</v>
      </c>
      <c r="BI313" s="164" t="s">
        <v>192</v>
      </c>
      <c r="BJ313" s="164" t="s">
        <v>900</v>
      </c>
      <c r="BK313" s="164" t="s">
        <v>617</v>
      </c>
      <c r="BL313" s="164" t="s">
        <v>961</v>
      </c>
      <c r="BM313" s="165" t="s">
        <v>554</v>
      </c>
      <c r="BN313" s="164" t="s">
        <v>774</v>
      </c>
      <c r="BO313" s="164" t="s">
        <v>743</v>
      </c>
      <c r="BP313" s="164" t="s">
        <v>838</v>
      </c>
      <c r="BQ313" s="166" t="s">
        <v>681</v>
      </c>
      <c r="BS313" s="42"/>
      <c r="BT313" s="50" t="s">
        <v>580</v>
      </c>
      <c r="BU313" s="51" t="s">
        <v>1014</v>
      </c>
      <c r="BV313" s="52">
        <f>K3+(304*K5)</f>
        <v>305</v>
      </c>
      <c r="BW313" s="42"/>
    </row>
    <row r="314" spans="1:75" x14ac:dyDescent="0.2">
      <c r="A314" s="1">
        <v>12</v>
      </c>
      <c r="B314" s="7">
        <v>763</v>
      </c>
      <c r="C314" s="8">
        <v>876</v>
      </c>
      <c r="D314" s="8">
        <v>346</v>
      </c>
      <c r="E314" s="8">
        <v>201</v>
      </c>
      <c r="F314" s="8">
        <v>485</v>
      </c>
      <c r="G314" s="8">
        <v>118</v>
      </c>
      <c r="H314" s="8">
        <v>584</v>
      </c>
      <c r="I314" s="8">
        <v>983</v>
      </c>
      <c r="J314" s="22">
        <v>833</v>
      </c>
      <c r="K314" s="8">
        <v>722</v>
      </c>
      <c r="L314" s="8">
        <v>228</v>
      </c>
      <c r="M314" s="97">
        <v>371</v>
      </c>
      <c r="N314" s="8">
        <v>95</v>
      </c>
      <c r="O314" s="8">
        <v>464</v>
      </c>
      <c r="P314" s="8">
        <v>1022</v>
      </c>
      <c r="Q314" s="8">
        <v>621</v>
      </c>
      <c r="R314" s="8">
        <v>413</v>
      </c>
      <c r="S314" s="8">
        <v>14</v>
      </c>
      <c r="T314" s="8">
        <v>576</v>
      </c>
      <c r="U314" s="8">
        <v>943</v>
      </c>
      <c r="V314" s="8">
        <v>643</v>
      </c>
      <c r="W314" s="8">
        <v>788</v>
      </c>
      <c r="X314" s="8">
        <v>290</v>
      </c>
      <c r="Y314" s="8">
        <v>177</v>
      </c>
      <c r="Z314" s="8">
        <v>39</v>
      </c>
      <c r="AA314" s="8">
        <v>440</v>
      </c>
      <c r="AB314" s="8">
        <v>902</v>
      </c>
      <c r="AC314" s="8">
        <v>533</v>
      </c>
      <c r="AD314" s="8">
        <v>825</v>
      </c>
      <c r="AE314" s="8">
        <v>682</v>
      </c>
      <c r="AF314" s="8">
        <v>156</v>
      </c>
      <c r="AG314" s="9">
        <v>267</v>
      </c>
      <c r="AH314" s="5">
        <f t="shared" si="67"/>
        <v>16400</v>
      </c>
      <c r="AI314" s="5">
        <f t="shared" si="68"/>
        <v>11201200</v>
      </c>
      <c r="AL314" s="163" t="s">
        <v>117</v>
      </c>
      <c r="AM314" s="165" t="s">
        <v>398</v>
      </c>
      <c r="AN314" s="164" t="s">
        <v>54</v>
      </c>
      <c r="AO314" s="164" t="s">
        <v>462</v>
      </c>
      <c r="AP314" s="164" t="s">
        <v>240</v>
      </c>
      <c r="AQ314" s="164" t="s">
        <v>272</v>
      </c>
      <c r="AR314" s="164" t="s">
        <v>177</v>
      </c>
      <c r="AS314" s="165" t="s">
        <v>335</v>
      </c>
      <c r="AT314" s="165" t="s">
        <v>632</v>
      </c>
      <c r="AU314" s="164" t="s">
        <v>915</v>
      </c>
      <c r="AV314" s="164" t="s">
        <v>569</v>
      </c>
      <c r="AW314" s="164" t="s">
        <v>976</v>
      </c>
      <c r="AX314" s="164" t="s">
        <v>758</v>
      </c>
      <c r="AY314" s="164" t="s">
        <v>789</v>
      </c>
      <c r="AZ314" s="165" t="s">
        <v>696</v>
      </c>
      <c r="BA314" s="164" t="s">
        <v>853</v>
      </c>
      <c r="BB314" s="164" t="s">
        <v>406</v>
      </c>
      <c r="BC314" s="164" t="s">
        <v>124</v>
      </c>
      <c r="BD314" s="164" t="s">
        <v>470</v>
      </c>
      <c r="BE314" s="165" t="s">
        <v>62</v>
      </c>
      <c r="BF314" s="164" t="s">
        <v>280</v>
      </c>
      <c r="BG314" s="164" t="s">
        <v>248</v>
      </c>
      <c r="BH314" s="164" t="s">
        <v>343</v>
      </c>
      <c r="BI314" s="164" t="s">
        <v>185</v>
      </c>
      <c r="BJ314" s="164" t="s">
        <v>891</v>
      </c>
      <c r="BK314" s="164" t="s">
        <v>609</v>
      </c>
      <c r="BL314" s="165" t="s">
        <v>1110</v>
      </c>
      <c r="BM314" s="164" t="s">
        <v>545</v>
      </c>
      <c r="BN314" s="164" t="s">
        <v>766</v>
      </c>
      <c r="BO314" s="164" t="s">
        <v>734</v>
      </c>
      <c r="BP314" s="164" t="s">
        <v>829</v>
      </c>
      <c r="BQ314" s="166" t="s">
        <v>672</v>
      </c>
      <c r="BS314" s="42"/>
      <c r="BT314" s="50" t="s">
        <v>640</v>
      </c>
      <c r="BU314" s="51" t="s">
        <v>1014</v>
      </c>
      <c r="BV314" s="52">
        <f>K3+(305*K5)</f>
        <v>306</v>
      </c>
      <c r="BW314" s="42"/>
    </row>
    <row r="315" spans="1:75" x14ac:dyDescent="0.2">
      <c r="A315" s="1">
        <v>13</v>
      </c>
      <c r="B315" s="7">
        <v>806</v>
      </c>
      <c r="C315" s="8">
        <v>693</v>
      </c>
      <c r="D315" s="8">
        <v>135</v>
      </c>
      <c r="E315" s="8">
        <v>280</v>
      </c>
      <c r="F315" s="8">
        <v>60</v>
      </c>
      <c r="G315" s="8">
        <v>427</v>
      </c>
      <c r="H315" s="8">
        <v>921</v>
      </c>
      <c r="I315" s="8">
        <v>522</v>
      </c>
      <c r="J315" s="8">
        <v>672</v>
      </c>
      <c r="K315" s="8">
        <v>783</v>
      </c>
      <c r="L315" s="8">
        <v>317</v>
      </c>
      <c r="M315" s="8">
        <v>174</v>
      </c>
      <c r="N315" s="97">
        <v>386</v>
      </c>
      <c r="O315" s="8">
        <v>17</v>
      </c>
      <c r="P315" s="8">
        <v>547</v>
      </c>
      <c r="Q315" s="22">
        <v>948</v>
      </c>
      <c r="R315" s="8">
        <v>68</v>
      </c>
      <c r="S315" s="8">
        <v>467</v>
      </c>
      <c r="T315" s="8">
        <v>993</v>
      </c>
      <c r="U315" s="8">
        <v>626</v>
      </c>
      <c r="V315" s="8">
        <v>862</v>
      </c>
      <c r="W315" s="8">
        <v>717</v>
      </c>
      <c r="X315" s="8">
        <v>255</v>
      </c>
      <c r="Y315" s="8">
        <v>368</v>
      </c>
      <c r="Z315" s="8">
        <v>506</v>
      </c>
      <c r="AA315" s="8">
        <v>105</v>
      </c>
      <c r="AB315" s="8">
        <v>603</v>
      </c>
      <c r="AC315" s="8">
        <v>972</v>
      </c>
      <c r="AD315" s="8">
        <v>744</v>
      </c>
      <c r="AE315" s="8">
        <v>887</v>
      </c>
      <c r="AF315" s="8">
        <v>325</v>
      </c>
      <c r="AG315" s="9">
        <v>214</v>
      </c>
      <c r="AH315" s="5">
        <f t="shared" si="67"/>
        <v>16400</v>
      </c>
      <c r="AI315" s="5">
        <f t="shared" si="68"/>
        <v>11201200</v>
      </c>
      <c r="AL315" s="163" t="s">
        <v>110</v>
      </c>
      <c r="AM315" s="164" t="s">
        <v>391</v>
      </c>
      <c r="AN315" s="164" t="s">
        <v>47</v>
      </c>
      <c r="AO315" s="164" t="s">
        <v>455</v>
      </c>
      <c r="AP315" s="164" t="s">
        <v>907</v>
      </c>
      <c r="AQ315" s="164" t="s">
        <v>265</v>
      </c>
      <c r="AR315" s="165" t="s">
        <v>1140</v>
      </c>
      <c r="AS315" s="164" t="s">
        <v>328</v>
      </c>
      <c r="AT315" s="164" t="s">
        <v>623</v>
      </c>
      <c r="AU315" s="164" t="s">
        <v>906</v>
      </c>
      <c r="AV315" s="164" t="s">
        <v>560</v>
      </c>
      <c r="AW315" s="164" t="s">
        <v>967</v>
      </c>
      <c r="AX315" s="164" t="s">
        <v>749</v>
      </c>
      <c r="AY315" s="164" t="s">
        <v>780</v>
      </c>
      <c r="AZ315" s="164" t="s">
        <v>687</v>
      </c>
      <c r="BA315" s="165" t="s">
        <v>844</v>
      </c>
      <c r="BB315" s="164" t="s">
        <v>415</v>
      </c>
      <c r="BC315" s="164" t="s">
        <v>133</v>
      </c>
      <c r="BD315" s="165" t="s">
        <v>477</v>
      </c>
      <c r="BE315" s="164" t="s">
        <v>71</v>
      </c>
      <c r="BF315" s="165" t="s">
        <v>288</v>
      </c>
      <c r="BG315" s="164" t="s">
        <v>257</v>
      </c>
      <c r="BH315" s="164" t="s">
        <v>352</v>
      </c>
      <c r="BI315" s="164" t="s">
        <v>194</v>
      </c>
      <c r="BJ315" s="164" t="s">
        <v>898</v>
      </c>
      <c r="BK315" s="164" t="s">
        <v>615</v>
      </c>
      <c r="BL315" s="164" t="s">
        <v>959</v>
      </c>
      <c r="BM315" s="165" t="s">
        <v>552</v>
      </c>
      <c r="BN315" s="164" t="s">
        <v>772</v>
      </c>
      <c r="BO315" s="165" t="s">
        <v>741</v>
      </c>
      <c r="BP315" s="164" t="s">
        <v>836</v>
      </c>
      <c r="BQ315" s="166" t="s">
        <v>679</v>
      </c>
      <c r="BS315" s="42"/>
      <c r="BT315" s="50" t="s">
        <v>818</v>
      </c>
      <c r="BU315" s="51" t="s">
        <v>1014</v>
      </c>
      <c r="BV315" s="52">
        <f>K3+(306*K5)</f>
        <v>307</v>
      </c>
      <c r="BW315" s="42"/>
    </row>
    <row r="316" spans="1:75" x14ac:dyDescent="0.2">
      <c r="A316" s="1">
        <v>14</v>
      </c>
      <c r="B316" s="7">
        <v>641</v>
      </c>
      <c r="C316" s="8">
        <v>786</v>
      </c>
      <c r="D316" s="8">
        <v>292</v>
      </c>
      <c r="E316" s="8">
        <v>179</v>
      </c>
      <c r="F316" s="8">
        <v>415</v>
      </c>
      <c r="G316" s="8">
        <v>16</v>
      </c>
      <c r="H316" s="8">
        <v>574</v>
      </c>
      <c r="I316" s="8">
        <v>941</v>
      </c>
      <c r="J316" s="8">
        <v>827</v>
      </c>
      <c r="K316" s="8">
        <v>684</v>
      </c>
      <c r="L316" s="8">
        <v>154</v>
      </c>
      <c r="M316" s="8">
        <v>265</v>
      </c>
      <c r="N316" s="8">
        <v>37</v>
      </c>
      <c r="O316" s="97">
        <v>438</v>
      </c>
      <c r="P316" s="22">
        <v>904</v>
      </c>
      <c r="Q316" s="8">
        <v>535</v>
      </c>
      <c r="R316" s="8">
        <v>487</v>
      </c>
      <c r="S316" s="8">
        <v>120</v>
      </c>
      <c r="T316" s="8">
        <v>582</v>
      </c>
      <c r="U316" s="8">
        <v>981</v>
      </c>
      <c r="V316" s="8">
        <v>761</v>
      </c>
      <c r="W316" s="8">
        <v>874</v>
      </c>
      <c r="X316" s="8">
        <v>348</v>
      </c>
      <c r="Y316" s="8">
        <v>203</v>
      </c>
      <c r="Z316" s="8">
        <v>93</v>
      </c>
      <c r="AA316" s="8">
        <v>462</v>
      </c>
      <c r="AB316" s="8">
        <v>1024</v>
      </c>
      <c r="AC316" s="8">
        <v>623</v>
      </c>
      <c r="AD316" s="8">
        <v>835</v>
      </c>
      <c r="AE316" s="8">
        <v>724</v>
      </c>
      <c r="AF316" s="8">
        <v>226</v>
      </c>
      <c r="AG316" s="9">
        <v>369</v>
      </c>
      <c r="AH316" s="5">
        <f t="shared" si="67"/>
        <v>16400</v>
      </c>
      <c r="AI316" s="5">
        <f t="shared" si="68"/>
        <v>11201200</v>
      </c>
      <c r="AL316" s="163" t="s">
        <v>115</v>
      </c>
      <c r="AM316" s="164" t="s">
        <v>396</v>
      </c>
      <c r="AN316" s="164" t="s">
        <v>656</v>
      </c>
      <c r="AO316" s="164" t="s">
        <v>460</v>
      </c>
      <c r="AP316" s="164" t="s">
        <v>238</v>
      </c>
      <c r="AQ316" s="164" t="s">
        <v>270</v>
      </c>
      <c r="AR316" s="164" t="s">
        <v>175</v>
      </c>
      <c r="AS316" s="165" t="s">
        <v>333</v>
      </c>
      <c r="AT316" s="164" t="s">
        <v>634</v>
      </c>
      <c r="AU316" s="164" t="s">
        <v>917</v>
      </c>
      <c r="AV316" s="164" t="s">
        <v>571</v>
      </c>
      <c r="AW316" s="164" t="s">
        <v>978</v>
      </c>
      <c r="AX316" s="164" t="s">
        <v>760</v>
      </c>
      <c r="AY316" s="164" t="s">
        <v>791</v>
      </c>
      <c r="AZ316" s="165" t="s">
        <v>1113</v>
      </c>
      <c r="BA316" s="164" t="s">
        <v>855</v>
      </c>
      <c r="BB316" s="164" t="s">
        <v>404</v>
      </c>
      <c r="BC316" s="164" t="s">
        <v>122</v>
      </c>
      <c r="BD316" s="164" t="s">
        <v>468</v>
      </c>
      <c r="BE316" s="165" t="s">
        <v>60</v>
      </c>
      <c r="BF316" s="164" t="s">
        <v>278</v>
      </c>
      <c r="BG316" s="165" t="s">
        <v>246</v>
      </c>
      <c r="BH316" s="164" t="s">
        <v>341</v>
      </c>
      <c r="BI316" s="164" t="s">
        <v>183</v>
      </c>
      <c r="BJ316" s="164" t="s">
        <v>893</v>
      </c>
      <c r="BK316" s="164" t="s">
        <v>611</v>
      </c>
      <c r="BL316" s="165" t="s">
        <v>921</v>
      </c>
      <c r="BM316" s="164" t="s">
        <v>547</v>
      </c>
      <c r="BN316" s="165" t="s">
        <v>1015</v>
      </c>
      <c r="BO316" s="164" t="s">
        <v>736</v>
      </c>
      <c r="BP316" s="164" t="s">
        <v>831</v>
      </c>
      <c r="BQ316" s="166" t="s">
        <v>674</v>
      </c>
      <c r="BS316" s="42"/>
      <c r="BT316" s="50" t="s">
        <v>1010</v>
      </c>
      <c r="BU316" s="51" t="s">
        <v>1014</v>
      </c>
      <c r="BV316" s="52">
        <f>K3+(307*K5)</f>
        <v>308</v>
      </c>
      <c r="BW316" s="42"/>
    </row>
    <row r="317" spans="1:75" x14ac:dyDescent="0.2">
      <c r="A317" s="1">
        <v>15</v>
      </c>
      <c r="B317" s="7">
        <v>221</v>
      </c>
      <c r="C317" s="8">
        <v>334</v>
      </c>
      <c r="D317" s="8">
        <v>896</v>
      </c>
      <c r="E317" s="8">
        <v>751</v>
      </c>
      <c r="F317" s="8">
        <v>963</v>
      </c>
      <c r="G317" s="8">
        <v>596</v>
      </c>
      <c r="H317" s="8">
        <v>98</v>
      </c>
      <c r="I317" s="8">
        <v>497</v>
      </c>
      <c r="J317" s="8">
        <v>359</v>
      </c>
      <c r="K317" s="8">
        <v>248</v>
      </c>
      <c r="L317" s="8">
        <v>710</v>
      </c>
      <c r="M317" s="8">
        <v>853</v>
      </c>
      <c r="N317" s="8">
        <v>633</v>
      </c>
      <c r="O317" s="22">
        <v>1002</v>
      </c>
      <c r="P317" s="97">
        <v>476</v>
      </c>
      <c r="Q317" s="8">
        <v>75</v>
      </c>
      <c r="R317" s="8">
        <v>955</v>
      </c>
      <c r="S317" s="8">
        <v>556</v>
      </c>
      <c r="T317" s="8">
        <v>26</v>
      </c>
      <c r="U317" s="8">
        <v>393</v>
      </c>
      <c r="V317" s="8">
        <v>165</v>
      </c>
      <c r="W317" s="8">
        <v>310</v>
      </c>
      <c r="X317" s="8">
        <v>776</v>
      </c>
      <c r="Y317" s="8">
        <v>663</v>
      </c>
      <c r="Z317" s="8">
        <v>513</v>
      </c>
      <c r="AA317" s="8">
        <v>914</v>
      </c>
      <c r="AB317" s="8">
        <v>420</v>
      </c>
      <c r="AC317" s="8">
        <v>51</v>
      </c>
      <c r="AD317" s="8">
        <v>287</v>
      </c>
      <c r="AE317" s="8">
        <v>144</v>
      </c>
      <c r="AF317" s="8">
        <v>702</v>
      </c>
      <c r="AG317" s="9">
        <v>813</v>
      </c>
      <c r="AH317" s="5">
        <f t="shared" si="67"/>
        <v>16400</v>
      </c>
      <c r="AI317" s="5">
        <f t="shared" si="68"/>
        <v>11201200</v>
      </c>
      <c r="AJ317" s="2">
        <f t="shared" si="66"/>
        <v>8606720000</v>
      </c>
      <c r="AL317" s="163" t="s">
        <v>112</v>
      </c>
      <c r="AM317" s="164" t="s">
        <v>393</v>
      </c>
      <c r="AN317" s="165" t="s">
        <v>49</v>
      </c>
      <c r="AO317" s="164" t="s">
        <v>457</v>
      </c>
      <c r="AP317" s="165" t="s">
        <v>235</v>
      </c>
      <c r="AQ317" s="164" t="s">
        <v>267</v>
      </c>
      <c r="AR317" s="164" t="s">
        <v>4</v>
      </c>
      <c r="AS317" s="164" t="s">
        <v>330</v>
      </c>
      <c r="AT317" s="164" t="s">
        <v>621</v>
      </c>
      <c r="AU317" s="164" t="s">
        <v>904</v>
      </c>
      <c r="AV317" s="164" t="s">
        <v>558</v>
      </c>
      <c r="AW317" s="165" t="s">
        <v>965</v>
      </c>
      <c r="AX317" s="164" t="s">
        <v>747</v>
      </c>
      <c r="AY317" s="165" t="s">
        <v>778</v>
      </c>
      <c r="AZ317" s="164" t="s">
        <v>685</v>
      </c>
      <c r="BA317" s="164" t="s">
        <v>842</v>
      </c>
      <c r="BB317" s="165" t="s">
        <v>417</v>
      </c>
      <c r="BC317" s="164" t="s">
        <v>135</v>
      </c>
      <c r="BD317" s="164" t="s">
        <v>479</v>
      </c>
      <c r="BE317" s="164" t="s">
        <v>73</v>
      </c>
      <c r="BF317" s="164" t="s">
        <v>290</v>
      </c>
      <c r="BG317" s="164" t="s">
        <v>259</v>
      </c>
      <c r="BH317" s="164" t="s">
        <v>354</v>
      </c>
      <c r="BI317" s="164" t="s">
        <v>196</v>
      </c>
      <c r="BJ317" s="164" t="s">
        <v>896</v>
      </c>
      <c r="BK317" s="165" t="s">
        <v>1125</v>
      </c>
      <c r="BL317" s="164" t="s">
        <v>957</v>
      </c>
      <c r="BM317" s="164" t="s">
        <v>550</v>
      </c>
      <c r="BN317" s="164" t="s">
        <v>770</v>
      </c>
      <c r="BO317" s="164" t="s">
        <v>739</v>
      </c>
      <c r="BP317" s="164" t="s">
        <v>834</v>
      </c>
      <c r="BQ317" s="166" t="s">
        <v>677</v>
      </c>
      <c r="BS317" s="42"/>
      <c r="BT317" s="50" t="s">
        <v>68</v>
      </c>
      <c r="BU317" s="51" t="s">
        <v>1014</v>
      </c>
      <c r="BV317" s="52">
        <f>K3+(308*K5)</f>
        <v>309</v>
      </c>
      <c r="BW317" s="42"/>
    </row>
    <row r="318" spans="1:75" x14ac:dyDescent="0.2">
      <c r="A318" s="1">
        <v>16</v>
      </c>
      <c r="B318" s="7">
        <v>378</v>
      </c>
      <c r="C318" s="8">
        <v>233</v>
      </c>
      <c r="D318" s="8">
        <v>731</v>
      </c>
      <c r="E318" s="8">
        <v>844</v>
      </c>
      <c r="F318" s="8">
        <v>616</v>
      </c>
      <c r="G318" s="8">
        <v>1015</v>
      </c>
      <c r="H318" s="8">
        <v>453</v>
      </c>
      <c r="I318" s="8">
        <v>86</v>
      </c>
      <c r="J318" s="8">
        <v>196</v>
      </c>
      <c r="K318" s="8">
        <v>339</v>
      </c>
      <c r="L318" s="8">
        <v>865</v>
      </c>
      <c r="M318" s="8">
        <v>754</v>
      </c>
      <c r="N318" s="22">
        <v>990</v>
      </c>
      <c r="O318" s="8">
        <v>589</v>
      </c>
      <c r="P318" s="8">
        <v>127</v>
      </c>
      <c r="Q318" s="97">
        <v>496</v>
      </c>
      <c r="R318" s="8">
        <v>544</v>
      </c>
      <c r="S318" s="8">
        <v>911</v>
      </c>
      <c r="T318" s="8">
        <v>445</v>
      </c>
      <c r="U318" s="8">
        <v>46</v>
      </c>
      <c r="V318" s="8">
        <v>258</v>
      </c>
      <c r="W318" s="8">
        <v>145</v>
      </c>
      <c r="X318" s="8">
        <v>675</v>
      </c>
      <c r="Y318" s="8">
        <v>820</v>
      </c>
      <c r="Z318" s="8">
        <v>934</v>
      </c>
      <c r="AA318" s="8">
        <v>565</v>
      </c>
      <c r="AB318" s="8">
        <v>7</v>
      </c>
      <c r="AC318" s="8">
        <v>408</v>
      </c>
      <c r="AD318" s="8">
        <v>188</v>
      </c>
      <c r="AE318" s="8">
        <v>299</v>
      </c>
      <c r="AF318" s="8">
        <v>793</v>
      </c>
      <c r="AG318" s="9">
        <v>650</v>
      </c>
      <c r="AH318" s="5">
        <f t="shared" si="67"/>
        <v>16400</v>
      </c>
      <c r="AI318" s="5">
        <f t="shared" si="68"/>
        <v>11201200</v>
      </c>
      <c r="AJ318" s="2">
        <f t="shared" si="66"/>
        <v>8606720000</v>
      </c>
      <c r="AL318" s="163" t="s">
        <v>113</v>
      </c>
      <c r="AM318" s="164" t="s">
        <v>394</v>
      </c>
      <c r="AN318" s="164" t="s">
        <v>50</v>
      </c>
      <c r="AO318" s="165" t="s">
        <v>458</v>
      </c>
      <c r="AP318" s="164" t="s">
        <v>236</v>
      </c>
      <c r="AQ318" s="165" t="s">
        <v>268</v>
      </c>
      <c r="AR318" s="164" t="s">
        <v>173</v>
      </c>
      <c r="AS318" s="164" t="s">
        <v>331</v>
      </c>
      <c r="AT318" s="164" t="s">
        <v>636</v>
      </c>
      <c r="AU318" s="164" t="s">
        <v>919</v>
      </c>
      <c r="AV318" s="165" t="s">
        <v>573</v>
      </c>
      <c r="AW318" s="164" t="s">
        <v>980</v>
      </c>
      <c r="AX318" s="165" t="s">
        <v>762</v>
      </c>
      <c r="AY318" s="164" t="s">
        <v>793</v>
      </c>
      <c r="AZ318" s="164" t="s">
        <v>700</v>
      </c>
      <c r="BA318" s="164" t="s">
        <v>857</v>
      </c>
      <c r="BB318" s="164" t="s">
        <v>402</v>
      </c>
      <c r="BC318" s="165" t="s">
        <v>1139</v>
      </c>
      <c r="BD318" s="164" t="s">
        <v>466</v>
      </c>
      <c r="BE318" s="164" t="s">
        <v>58</v>
      </c>
      <c r="BF318" s="164" t="s">
        <v>276</v>
      </c>
      <c r="BG318" s="164" t="s">
        <v>244</v>
      </c>
      <c r="BH318" s="164" t="s">
        <v>339</v>
      </c>
      <c r="BI318" s="164" t="s">
        <v>181</v>
      </c>
      <c r="BJ318" s="165" t="s">
        <v>895</v>
      </c>
      <c r="BK318" s="164" t="s">
        <v>613</v>
      </c>
      <c r="BL318" s="164" t="s">
        <v>956</v>
      </c>
      <c r="BM318" s="164" t="s">
        <v>549</v>
      </c>
      <c r="BN318" s="164" t="s">
        <v>769</v>
      </c>
      <c r="BO318" s="164" t="s">
        <v>738</v>
      </c>
      <c r="BP318" s="164" t="s">
        <v>833</v>
      </c>
      <c r="BQ318" s="166" t="s">
        <v>676</v>
      </c>
      <c r="BS318" s="42"/>
      <c r="BT318" s="50" t="s">
        <v>259</v>
      </c>
      <c r="BU318" s="51" t="s">
        <v>1014</v>
      </c>
      <c r="BV318" s="52">
        <f>K3+(309*K5)</f>
        <v>310</v>
      </c>
      <c r="BW318" s="42"/>
    </row>
    <row r="319" spans="1:75" x14ac:dyDescent="0.2">
      <c r="A319" s="1">
        <v>17</v>
      </c>
      <c r="B319" s="7">
        <v>375</v>
      </c>
      <c r="C319" s="8">
        <v>232</v>
      </c>
      <c r="D319" s="8">
        <v>726</v>
      </c>
      <c r="E319" s="8">
        <v>837</v>
      </c>
      <c r="F319" s="8">
        <v>617</v>
      </c>
      <c r="G319" s="8">
        <v>1018</v>
      </c>
      <c r="H319" s="8">
        <v>460</v>
      </c>
      <c r="I319" s="8">
        <v>91</v>
      </c>
      <c r="J319" s="8">
        <v>205</v>
      </c>
      <c r="K319" s="8">
        <v>350</v>
      </c>
      <c r="L319" s="8">
        <v>880</v>
      </c>
      <c r="M319" s="8">
        <v>767</v>
      </c>
      <c r="N319" s="8">
        <v>979</v>
      </c>
      <c r="O319" s="8">
        <v>580</v>
      </c>
      <c r="P319" s="8">
        <v>114</v>
      </c>
      <c r="Q319" s="8">
        <v>481</v>
      </c>
      <c r="R319" s="97">
        <v>529</v>
      </c>
      <c r="S319" s="8">
        <v>898</v>
      </c>
      <c r="T319" s="8">
        <v>436</v>
      </c>
      <c r="U319" s="22">
        <v>35</v>
      </c>
      <c r="V319" s="8">
        <v>271</v>
      </c>
      <c r="W319" s="8">
        <v>160</v>
      </c>
      <c r="X319" s="8">
        <v>686</v>
      </c>
      <c r="Y319" s="8">
        <v>829</v>
      </c>
      <c r="Z319" s="8">
        <v>939</v>
      </c>
      <c r="AA319" s="8">
        <v>572</v>
      </c>
      <c r="AB319" s="8">
        <v>10</v>
      </c>
      <c r="AC319" s="8">
        <v>409</v>
      </c>
      <c r="AD319" s="8">
        <v>181</v>
      </c>
      <c r="AE319" s="8">
        <v>294</v>
      </c>
      <c r="AF319" s="8">
        <v>792</v>
      </c>
      <c r="AG319" s="9">
        <v>647</v>
      </c>
      <c r="AH319" s="5">
        <f t="shared" si="67"/>
        <v>16400</v>
      </c>
      <c r="AI319" s="5">
        <f t="shared" si="68"/>
        <v>11201200</v>
      </c>
      <c r="AJ319" s="2">
        <f t="shared" si="66"/>
        <v>8606720000</v>
      </c>
      <c r="AL319" s="163" t="s">
        <v>425</v>
      </c>
      <c r="AM319" s="164" t="s">
        <v>81</v>
      </c>
      <c r="AN319" s="164" t="s">
        <v>487</v>
      </c>
      <c r="AO319" s="165" t="s">
        <v>17</v>
      </c>
      <c r="AP319" s="164" t="s">
        <v>298</v>
      </c>
      <c r="AQ319" s="165" t="s">
        <v>204</v>
      </c>
      <c r="AR319" s="164" t="s">
        <v>362</v>
      </c>
      <c r="AS319" s="164" t="s">
        <v>142</v>
      </c>
      <c r="AT319" s="164" t="s">
        <v>935</v>
      </c>
      <c r="AU319" s="164" t="s">
        <v>590</v>
      </c>
      <c r="AV319" s="165" t="s">
        <v>997</v>
      </c>
      <c r="AW319" s="164" t="s">
        <v>528</v>
      </c>
      <c r="AX319" s="165" t="s">
        <v>810</v>
      </c>
      <c r="AY319" s="164" t="s">
        <v>716</v>
      </c>
      <c r="AZ319" s="164" t="s">
        <v>873</v>
      </c>
      <c r="BA319" s="164" t="s">
        <v>653</v>
      </c>
      <c r="BB319" s="164" t="s">
        <v>105</v>
      </c>
      <c r="BC319" s="165" t="s">
        <v>1112</v>
      </c>
      <c r="BD319" s="164" t="s">
        <v>41</v>
      </c>
      <c r="BE319" s="164" t="s">
        <v>511</v>
      </c>
      <c r="BF319" s="164" t="s">
        <v>227</v>
      </c>
      <c r="BG319" s="164" t="s">
        <v>322</v>
      </c>
      <c r="BH319" s="164" t="s">
        <v>165</v>
      </c>
      <c r="BI319" s="164" t="s">
        <v>385</v>
      </c>
      <c r="BJ319" s="165" t="s">
        <v>582</v>
      </c>
      <c r="BK319" s="164" t="s">
        <v>928</v>
      </c>
      <c r="BL319" s="164" t="s">
        <v>520</v>
      </c>
      <c r="BM319" s="164" t="s">
        <v>989</v>
      </c>
      <c r="BN319" s="164" t="s">
        <v>709</v>
      </c>
      <c r="BO319" s="164" t="s">
        <v>802</v>
      </c>
      <c r="BP319" s="164" t="s">
        <v>645</v>
      </c>
      <c r="BQ319" s="166" t="s">
        <v>866</v>
      </c>
      <c r="BS319" s="42"/>
      <c r="BT319" s="50" t="s">
        <v>327</v>
      </c>
      <c r="BU319" s="51" t="s">
        <v>1014</v>
      </c>
      <c r="BV319" s="52">
        <f>K3+(310*K5)</f>
        <v>311</v>
      </c>
      <c r="BW319" s="42"/>
    </row>
    <row r="320" spans="1:75" x14ac:dyDescent="0.2">
      <c r="A320" s="1">
        <v>18</v>
      </c>
      <c r="B320" s="7">
        <v>212</v>
      </c>
      <c r="C320" s="8">
        <v>323</v>
      </c>
      <c r="D320" s="8">
        <v>881</v>
      </c>
      <c r="E320" s="8">
        <v>738</v>
      </c>
      <c r="F320" s="8">
        <v>974</v>
      </c>
      <c r="G320" s="8">
        <v>605</v>
      </c>
      <c r="H320" s="8">
        <v>111</v>
      </c>
      <c r="I320" s="8">
        <v>512</v>
      </c>
      <c r="J320" s="8">
        <v>362</v>
      </c>
      <c r="K320" s="8">
        <v>249</v>
      </c>
      <c r="L320" s="8">
        <v>715</v>
      </c>
      <c r="M320" s="8">
        <v>860</v>
      </c>
      <c r="N320" s="8">
        <v>632</v>
      </c>
      <c r="O320" s="8">
        <v>999</v>
      </c>
      <c r="P320" s="8">
        <v>469</v>
      </c>
      <c r="Q320" s="8">
        <v>70</v>
      </c>
      <c r="R320" s="8">
        <v>950</v>
      </c>
      <c r="S320" s="97">
        <v>549</v>
      </c>
      <c r="T320" s="22">
        <v>23</v>
      </c>
      <c r="U320" s="8">
        <v>392</v>
      </c>
      <c r="V320" s="8">
        <v>172</v>
      </c>
      <c r="W320" s="8">
        <v>315</v>
      </c>
      <c r="X320" s="8">
        <v>777</v>
      </c>
      <c r="Y320" s="8">
        <v>666</v>
      </c>
      <c r="Z320" s="8">
        <v>528</v>
      </c>
      <c r="AA320" s="8">
        <v>927</v>
      </c>
      <c r="AB320" s="8">
        <v>429</v>
      </c>
      <c r="AC320" s="8">
        <v>62</v>
      </c>
      <c r="AD320" s="8">
        <v>274</v>
      </c>
      <c r="AE320" s="8">
        <v>129</v>
      </c>
      <c r="AF320" s="8">
        <v>691</v>
      </c>
      <c r="AG320" s="9">
        <v>804</v>
      </c>
      <c r="AH320" s="5">
        <f t="shared" si="67"/>
        <v>16400</v>
      </c>
      <c r="AI320" s="5">
        <f t="shared" si="68"/>
        <v>11201200</v>
      </c>
      <c r="AJ320" s="2">
        <f t="shared" si="66"/>
        <v>8606720000</v>
      </c>
      <c r="AL320" s="163" t="s">
        <v>426</v>
      </c>
      <c r="AM320" s="164" t="s">
        <v>82</v>
      </c>
      <c r="AN320" s="165" t="s">
        <v>488</v>
      </c>
      <c r="AO320" s="164" t="s">
        <v>18</v>
      </c>
      <c r="AP320" s="165" t="s">
        <v>299</v>
      </c>
      <c r="AQ320" s="164" t="s">
        <v>205</v>
      </c>
      <c r="AR320" s="164" t="s">
        <v>363</v>
      </c>
      <c r="AS320" s="164" t="s">
        <v>143</v>
      </c>
      <c r="AT320" s="164" t="s">
        <v>950</v>
      </c>
      <c r="AU320" s="164" t="s">
        <v>605</v>
      </c>
      <c r="AV320" s="164" t="s">
        <v>1012</v>
      </c>
      <c r="AW320" s="165" t="s">
        <v>541</v>
      </c>
      <c r="AX320" s="164" t="s">
        <v>825</v>
      </c>
      <c r="AY320" s="165" t="s">
        <v>730</v>
      </c>
      <c r="AZ320" s="164" t="s">
        <v>887</v>
      </c>
      <c r="BA320" s="164" t="s">
        <v>668</v>
      </c>
      <c r="BB320" s="165" t="s">
        <v>90</v>
      </c>
      <c r="BC320" s="164" t="s">
        <v>434</v>
      </c>
      <c r="BD320" s="164" t="s">
        <v>26</v>
      </c>
      <c r="BE320" s="164" t="s">
        <v>496</v>
      </c>
      <c r="BF320" s="164" t="s">
        <v>213</v>
      </c>
      <c r="BG320" s="164" t="s">
        <v>307</v>
      </c>
      <c r="BH320" s="164" t="s">
        <v>151</v>
      </c>
      <c r="BI320" s="164" t="s">
        <v>370</v>
      </c>
      <c r="BJ320" s="164" t="s">
        <v>581</v>
      </c>
      <c r="BK320" s="165" t="s">
        <v>1134</v>
      </c>
      <c r="BL320" s="164" t="s">
        <v>519</v>
      </c>
      <c r="BM320" s="164" t="s">
        <v>988</v>
      </c>
      <c r="BN320" s="164" t="s">
        <v>708</v>
      </c>
      <c r="BO320" s="164" t="s">
        <v>801</v>
      </c>
      <c r="BP320" s="164" t="s">
        <v>644</v>
      </c>
      <c r="BQ320" s="166" t="s">
        <v>865</v>
      </c>
      <c r="BS320" s="42"/>
      <c r="BT320" s="50" t="s">
        <v>387</v>
      </c>
      <c r="BU320" s="51" t="s">
        <v>1014</v>
      </c>
      <c r="BV320" s="52">
        <f>K3+(311*K5)</f>
        <v>312</v>
      </c>
      <c r="BW320" s="42"/>
    </row>
    <row r="321" spans="1:75" x14ac:dyDescent="0.2">
      <c r="A321" s="1">
        <v>19</v>
      </c>
      <c r="B321" s="7">
        <v>656</v>
      </c>
      <c r="C321" s="8">
        <v>799</v>
      </c>
      <c r="D321" s="8">
        <v>301</v>
      </c>
      <c r="E321" s="8">
        <v>190</v>
      </c>
      <c r="F321" s="8">
        <v>402</v>
      </c>
      <c r="G321" s="8">
        <v>1</v>
      </c>
      <c r="H321" s="8">
        <v>563</v>
      </c>
      <c r="I321" s="8">
        <v>932</v>
      </c>
      <c r="J321" s="8">
        <v>822</v>
      </c>
      <c r="K321" s="8">
        <v>677</v>
      </c>
      <c r="L321" s="8">
        <v>151</v>
      </c>
      <c r="M321" s="8">
        <v>264</v>
      </c>
      <c r="N321" s="8">
        <v>44</v>
      </c>
      <c r="O321" s="8">
        <v>443</v>
      </c>
      <c r="P321" s="8">
        <v>905</v>
      </c>
      <c r="Q321" s="8">
        <v>538</v>
      </c>
      <c r="R321" s="8">
        <v>490</v>
      </c>
      <c r="S321" s="22">
        <v>121</v>
      </c>
      <c r="T321" s="97">
        <v>587</v>
      </c>
      <c r="U321" s="8">
        <v>988</v>
      </c>
      <c r="V321" s="8">
        <v>760</v>
      </c>
      <c r="W321" s="8">
        <v>871</v>
      </c>
      <c r="X321" s="8">
        <v>341</v>
      </c>
      <c r="Y321" s="8">
        <v>198</v>
      </c>
      <c r="Z321" s="8">
        <v>84</v>
      </c>
      <c r="AA321" s="8">
        <v>451</v>
      </c>
      <c r="AB321" s="8">
        <v>1009</v>
      </c>
      <c r="AC321" s="8">
        <v>610</v>
      </c>
      <c r="AD321" s="8">
        <v>846</v>
      </c>
      <c r="AE321" s="8">
        <v>733</v>
      </c>
      <c r="AF321" s="8">
        <v>239</v>
      </c>
      <c r="AG321" s="9">
        <v>384</v>
      </c>
      <c r="AH321" s="5">
        <f t="shared" si="67"/>
        <v>16400</v>
      </c>
      <c r="AI321" s="5">
        <f t="shared" si="68"/>
        <v>11201200</v>
      </c>
      <c r="AL321" s="163" t="s">
        <v>423</v>
      </c>
      <c r="AM321" s="164" t="s">
        <v>79</v>
      </c>
      <c r="AN321" s="164" t="s">
        <v>485</v>
      </c>
      <c r="AO321" s="164" t="s">
        <v>15</v>
      </c>
      <c r="AP321" s="164" t="s">
        <v>296</v>
      </c>
      <c r="AQ321" s="164" t="s">
        <v>202</v>
      </c>
      <c r="AR321" s="164" t="s">
        <v>360</v>
      </c>
      <c r="AS321" s="165" t="s">
        <v>141</v>
      </c>
      <c r="AT321" s="164" t="s">
        <v>937</v>
      </c>
      <c r="AU321" s="164" t="s">
        <v>592</v>
      </c>
      <c r="AV321" s="164" t="s">
        <v>999</v>
      </c>
      <c r="AW321" s="164" t="s">
        <v>530</v>
      </c>
      <c r="AX321" s="164" t="s">
        <v>812</v>
      </c>
      <c r="AY321" s="164" t="s">
        <v>718</v>
      </c>
      <c r="AZ321" s="165" t="s">
        <v>1138</v>
      </c>
      <c r="BA321" s="164" t="s">
        <v>655</v>
      </c>
      <c r="BB321" s="164" t="s">
        <v>103</v>
      </c>
      <c r="BC321" s="164" t="s">
        <v>447</v>
      </c>
      <c r="BD321" s="164" t="s">
        <v>39</v>
      </c>
      <c r="BE321" s="165" t="s">
        <v>509</v>
      </c>
      <c r="BF321" s="164" t="s">
        <v>225</v>
      </c>
      <c r="BG321" s="165" t="s">
        <v>320</v>
      </c>
      <c r="BH321" s="164" t="s">
        <v>163</v>
      </c>
      <c r="BI321" s="164" t="s">
        <v>383</v>
      </c>
      <c r="BJ321" s="164" t="s">
        <v>584</v>
      </c>
      <c r="BK321" s="164" t="s">
        <v>930</v>
      </c>
      <c r="BL321" s="165" t="s">
        <v>522</v>
      </c>
      <c r="BM321" s="164" t="s">
        <v>991</v>
      </c>
      <c r="BN321" s="165" t="s">
        <v>710</v>
      </c>
      <c r="BO321" s="164" t="s">
        <v>804</v>
      </c>
      <c r="BP321" s="164" t="s">
        <v>647</v>
      </c>
      <c r="BQ321" s="166" t="s">
        <v>868</v>
      </c>
      <c r="BS321" s="42"/>
      <c r="BT321" s="50" t="s">
        <v>88</v>
      </c>
      <c r="BU321" s="51" t="s">
        <v>1014</v>
      </c>
      <c r="BV321" s="52">
        <f>K3+(312*K5)</f>
        <v>313</v>
      </c>
      <c r="BW321" s="42"/>
    </row>
    <row r="322" spans="1:75" x14ac:dyDescent="0.2">
      <c r="A322" s="1">
        <v>20</v>
      </c>
      <c r="B322" s="7">
        <v>811</v>
      </c>
      <c r="C322" s="8">
        <v>700</v>
      </c>
      <c r="D322" s="8">
        <v>138</v>
      </c>
      <c r="E322" s="8">
        <v>281</v>
      </c>
      <c r="F322" s="8">
        <v>53</v>
      </c>
      <c r="G322" s="8">
        <v>422</v>
      </c>
      <c r="H322" s="8">
        <v>920</v>
      </c>
      <c r="I322" s="8">
        <v>519</v>
      </c>
      <c r="J322" s="8">
        <v>657</v>
      </c>
      <c r="K322" s="8">
        <v>770</v>
      </c>
      <c r="L322" s="8">
        <v>308</v>
      </c>
      <c r="M322" s="8">
        <v>163</v>
      </c>
      <c r="N322" s="8">
        <v>399</v>
      </c>
      <c r="O322" s="8">
        <v>32</v>
      </c>
      <c r="P322" s="8">
        <v>558</v>
      </c>
      <c r="Q322" s="8">
        <v>957</v>
      </c>
      <c r="R322" s="22">
        <v>77</v>
      </c>
      <c r="S322" s="8">
        <v>478</v>
      </c>
      <c r="T322" s="8">
        <v>1008</v>
      </c>
      <c r="U322" s="97">
        <v>639</v>
      </c>
      <c r="V322" s="8">
        <v>851</v>
      </c>
      <c r="W322" s="8">
        <v>708</v>
      </c>
      <c r="X322" s="8">
        <v>242</v>
      </c>
      <c r="Y322" s="8">
        <v>353</v>
      </c>
      <c r="Z322" s="8">
        <v>503</v>
      </c>
      <c r="AA322" s="8">
        <v>104</v>
      </c>
      <c r="AB322" s="8">
        <v>598</v>
      </c>
      <c r="AC322" s="8">
        <v>965</v>
      </c>
      <c r="AD322" s="8">
        <v>745</v>
      </c>
      <c r="AE322" s="8">
        <v>890</v>
      </c>
      <c r="AF322" s="8">
        <v>332</v>
      </c>
      <c r="AG322" s="9">
        <v>219</v>
      </c>
      <c r="AH322" s="5">
        <f t="shared" si="67"/>
        <v>16400</v>
      </c>
      <c r="AI322" s="5">
        <f t="shared" si="68"/>
        <v>11201200</v>
      </c>
      <c r="AL322" s="163" t="s">
        <v>428</v>
      </c>
      <c r="AM322" s="164" t="s">
        <v>84</v>
      </c>
      <c r="AN322" s="164" t="s">
        <v>490</v>
      </c>
      <c r="AO322" s="164" t="s">
        <v>20</v>
      </c>
      <c r="AP322" s="164" t="s">
        <v>301</v>
      </c>
      <c r="AQ322" s="164" t="s">
        <v>207</v>
      </c>
      <c r="AR322" s="165" t="s">
        <v>1128</v>
      </c>
      <c r="AS322" s="164" t="s">
        <v>145</v>
      </c>
      <c r="AT322" s="164" t="s">
        <v>948</v>
      </c>
      <c r="AU322" s="164" t="s">
        <v>603</v>
      </c>
      <c r="AV322" s="164" t="s">
        <v>1010</v>
      </c>
      <c r="AW322" s="164" t="s">
        <v>539</v>
      </c>
      <c r="AX322" s="164" t="s">
        <v>823</v>
      </c>
      <c r="AY322" s="164" t="s">
        <v>728</v>
      </c>
      <c r="AZ322" s="164" t="s">
        <v>885</v>
      </c>
      <c r="BA322" s="165" t="s">
        <v>666</v>
      </c>
      <c r="BB322" s="164" t="s">
        <v>92</v>
      </c>
      <c r="BC322" s="164" t="s">
        <v>19</v>
      </c>
      <c r="BD322" s="165" t="s">
        <v>28</v>
      </c>
      <c r="BE322" s="164" t="s">
        <v>498</v>
      </c>
      <c r="BF322" s="165" t="s">
        <v>214</v>
      </c>
      <c r="BG322" s="164" t="s">
        <v>309</v>
      </c>
      <c r="BH322" s="164" t="s">
        <v>153</v>
      </c>
      <c r="BI322" s="164" t="s">
        <v>372</v>
      </c>
      <c r="BJ322" s="164" t="s">
        <v>579</v>
      </c>
      <c r="BK322" s="164" t="s">
        <v>925</v>
      </c>
      <c r="BL322" s="164" t="s">
        <v>517</v>
      </c>
      <c r="BM322" s="165" t="s">
        <v>986</v>
      </c>
      <c r="BN322" s="164" t="s">
        <v>706</v>
      </c>
      <c r="BO322" s="165" t="s">
        <v>799</v>
      </c>
      <c r="BP322" s="164" t="s">
        <v>642</v>
      </c>
      <c r="BQ322" s="166" t="s">
        <v>863</v>
      </c>
      <c r="BS322" s="42"/>
      <c r="BT322" s="50" t="s">
        <v>146</v>
      </c>
      <c r="BU322" s="51" t="s">
        <v>1014</v>
      </c>
      <c r="BV322" s="52">
        <f>K3+(313*K5)</f>
        <v>314</v>
      </c>
      <c r="BW322" s="42"/>
    </row>
    <row r="323" spans="1:75" x14ac:dyDescent="0.2">
      <c r="A323" s="1">
        <v>21</v>
      </c>
      <c r="B323" s="7">
        <v>758</v>
      </c>
      <c r="C323" s="8">
        <v>869</v>
      </c>
      <c r="D323" s="8">
        <v>343</v>
      </c>
      <c r="E323" s="8">
        <v>200</v>
      </c>
      <c r="F323" s="8">
        <v>492</v>
      </c>
      <c r="G323" s="8">
        <v>123</v>
      </c>
      <c r="H323" s="8">
        <v>585</v>
      </c>
      <c r="I323" s="8">
        <v>986</v>
      </c>
      <c r="J323" s="8">
        <v>848</v>
      </c>
      <c r="K323" s="8">
        <v>735</v>
      </c>
      <c r="L323" s="8">
        <v>237</v>
      </c>
      <c r="M323" s="8">
        <v>382</v>
      </c>
      <c r="N323" s="8">
        <v>82</v>
      </c>
      <c r="O323" s="8">
        <v>449</v>
      </c>
      <c r="P323" s="8">
        <v>1011</v>
      </c>
      <c r="Q323" s="8">
        <v>612</v>
      </c>
      <c r="R323" s="8">
        <v>404</v>
      </c>
      <c r="S323" s="8">
        <v>3</v>
      </c>
      <c r="T323" s="8">
        <v>561</v>
      </c>
      <c r="U323" s="8">
        <v>930</v>
      </c>
      <c r="V323" s="97">
        <v>654</v>
      </c>
      <c r="W323" s="8">
        <v>797</v>
      </c>
      <c r="X323" s="8">
        <v>303</v>
      </c>
      <c r="Y323" s="22">
        <v>192</v>
      </c>
      <c r="Z323" s="8">
        <v>42</v>
      </c>
      <c r="AA323" s="8">
        <v>441</v>
      </c>
      <c r="AB323" s="8">
        <v>907</v>
      </c>
      <c r="AC323" s="8">
        <v>540</v>
      </c>
      <c r="AD323" s="8">
        <v>824</v>
      </c>
      <c r="AE323" s="8">
        <v>679</v>
      </c>
      <c r="AF323" s="8">
        <v>149</v>
      </c>
      <c r="AG323" s="9">
        <v>262</v>
      </c>
      <c r="AH323" s="5">
        <f t="shared" si="67"/>
        <v>16400</v>
      </c>
      <c r="AI323" s="5">
        <f t="shared" si="68"/>
        <v>11201200</v>
      </c>
      <c r="AL323" s="163" t="s">
        <v>421</v>
      </c>
      <c r="AM323" s="165" t="s">
        <v>77</v>
      </c>
      <c r="AN323" s="164" t="s">
        <v>483</v>
      </c>
      <c r="AO323" s="164" t="s">
        <v>14</v>
      </c>
      <c r="AP323" s="164" t="s">
        <v>294</v>
      </c>
      <c r="AQ323" s="164" t="s">
        <v>200</v>
      </c>
      <c r="AR323" s="164" t="s">
        <v>358</v>
      </c>
      <c r="AS323" s="165" t="s">
        <v>139</v>
      </c>
      <c r="AT323" s="165" t="s">
        <v>939</v>
      </c>
      <c r="AU323" s="164" t="s">
        <v>594</v>
      </c>
      <c r="AV323" s="164" t="s">
        <v>1001</v>
      </c>
      <c r="AW323" s="164" t="s">
        <v>532</v>
      </c>
      <c r="AX323" s="164" t="s">
        <v>814</v>
      </c>
      <c r="AY323" s="164" t="s">
        <v>720</v>
      </c>
      <c r="AZ323" s="165" t="s">
        <v>876</v>
      </c>
      <c r="BA323" s="164" t="s">
        <v>657</v>
      </c>
      <c r="BB323" s="164" t="s">
        <v>101</v>
      </c>
      <c r="BC323" s="164" t="s">
        <v>445</v>
      </c>
      <c r="BD323" s="164" t="s">
        <v>37</v>
      </c>
      <c r="BE323" s="165" t="s">
        <v>507</v>
      </c>
      <c r="BF323" s="164" t="s">
        <v>223</v>
      </c>
      <c r="BG323" s="164" t="s">
        <v>318</v>
      </c>
      <c r="BH323" s="164" t="s">
        <v>161</v>
      </c>
      <c r="BI323" s="164" t="s">
        <v>381</v>
      </c>
      <c r="BJ323" s="164" t="s">
        <v>586</v>
      </c>
      <c r="BK323" s="164" t="s">
        <v>932</v>
      </c>
      <c r="BL323" s="165" t="s">
        <v>1133</v>
      </c>
      <c r="BM323" s="164" t="s">
        <v>993</v>
      </c>
      <c r="BN323" s="164" t="s">
        <v>712</v>
      </c>
      <c r="BO323" s="164" t="s">
        <v>806</v>
      </c>
      <c r="BP323" s="164" t="s">
        <v>649</v>
      </c>
      <c r="BQ323" s="166" t="s">
        <v>869</v>
      </c>
      <c r="BS323" s="42"/>
      <c r="BT323" s="50" t="s">
        <v>307</v>
      </c>
      <c r="BU323" s="51" t="s">
        <v>1014</v>
      </c>
      <c r="BV323" s="52">
        <f>K3+(314*K5)</f>
        <v>315</v>
      </c>
      <c r="BW323" s="42"/>
    </row>
    <row r="324" spans="1:75" x14ac:dyDescent="0.2">
      <c r="A324" s="1">
        <v>22</v>
      </c>
      <c r="B324" s="7">
        <v>849</v>
      </c>
      <c r="C324" s="8">
        <v>706</v>
      </c>
      <c r="D324" s="8">
        <v>244</v>
      </c>
      <c r="E324" s="8">
        <v>355</v>
      </c>
      <c r="F324" s="8">
        <v>79</v>
      </c>
      <c r="G324" s="8">
        <v>480</v>
      </c>
      <c r="H324" s="8">
        <v>1006</v>
      </c>
      <c r="I324" s="8">
        <v>637</v>
      </c>
      <c r="J324" s="8">
        <v>747</v>
      </c>
      <c r="K324" s="8">
        <v>892</v>
      </c>
      <c r="L324" s="8">
        <v>330</v>
      </c>
      <c r="M324" s="8">
        <v>217</v>
      </c>
      <c r="N324" s="8">
        <v>501</v>
      </c>
      <c r="O324" s="8">
        <v>102</v>
      </c>
      <c r="P324" s="8">
        <v>600</v>
      </c>
      <c r="Q324" s="8">
        <v>967</v>
      </c>
      <c r="R324" s="8">
        <v>55</v>
      </c>
      <c r="S324" s="8">
        <v>424</v>
      </c>
      <c r="T324" s="8">
        <v>918</v>
      </c>
      <c r="U324" s="8">
        <v>517</v>
      </c>
      <c r="V324" s="8">
        <v>809</v>
      </c>
      <c r="W324" s="97">
        <v>698</v>
      </c>
      <c r="X324" s="22">
        <v>140</v>
      </c>
      <c r="Y324" s="8">
        <v>283</v>
      </c>
      <c r="Z324" s="8">
        <v>397</v>
      </c>
      <c r="AA324" s="8">
        <v>30</v>
      </c>
      <c r="AB324" s="8">
        <v>560</v>
      </c>
      <c r="AC324" s="8">
        <v>959</v>
      </c>
      <c r="AD324" s="8">
        <v>659</v>
      </c>
      <c r="AE324" s="8">
        <v>772</v>
      </c>
      <c r="AF324" s="8">
        <v>306</v>
      </c>
      <c r="AG324" s="9">
        <v>161</v>
      </c>
      <c r="AH324" s="5">
        <f t="shared" si="67"/>
        <v>16400</v>
      </c>
      <c r="AI324" s="5">
        <f t="shared" si="68"/>
        <v>11201200</v>
      </c>
      <c r="AL324" s="167" t="s">
        <v>430</v>
      </c>
      <c r="AM324" s="164" t="s">
        <v>86</v>
      </c>
      <c r="AN324" s="164" t="s">
        <v>492</v>
      </c>
      <c r="AO324" s="164" t="s">
        <v>22</v>
      </c>
      <c r="AP324" s="164" t="s">
        <v>303</v>
      </c>
      <c r="AQ324" s="164" t="s">
        <v>209</v>
      </c>
      <c r="AR324" s="165" t="s">
        <v>366</v>
      </c>
      <c r="AS324" s="164" t="s">
        <v>147</v>
      </c>
      <c r="AT324" s="164" t="s">
        <v>946</v>
      </c>
      <c r="AU324" s="165" t="s">
        <v>601</v>
      </c>
      <c r="AV324" s="164" t="s">
        <v>1008</v>
      </c>
      <c r="AW324" s="164" t="s">
        <v>538</v>
      </c>
      <c r="AX324" s="164" t="s">
        <v>821</v>
      </c>
      <c r="AY324" s="164" t="s">
        <v>726</v>
      </c>
      <c r="AZ324" s="164" t="s">
        <v>883</v>
      </c>
      <c r="BA324" s="165" t="s">
        <v>664</v>
      </c>
      <c r="BB324" s="164" t="s">
        <v>94</v>
      </c>
      <c r="BC324" s="164" t="s">
        <v>438</v>
      </c>
      <c r="BD324" s="165" t="s">
        <v>1127</v>
      </c>
      <c r="BE324" s="164" t="s">
        <v>500</v>
      </c>
      <c r="BF324" s="164" t="s">
        <v>216</v>
      </c>
      <c r="BG324" s="164" t="s">
        <v>311</v>
      </c>
      <c r="BH324" s="164" t="s">
        <v>155</v>
      </c>
      <c r="BI324" s="164" t="s">
        <v>374</v>
      </c>
      <c r="BJ324" s="164" t="s">
        <v>577</v>
      </c>
      <c r="BK324" s="164" t="s">
        <v>923</v>
      </c>
      <c r="BL324" s="164" t="s">
        <v>515</v>
      </c>
      <c r="BM324" s="165" t="s">
        <v>984</v>
      </c>
      <c r="BN324" s="164" t="s">
        <v>704</v>
      </c>
      <c r="BO324" s="164" t="s">
        <v>797</v>
      </c>
      <c r="BP324" s="164" t="s">
        <v>640</v>
      </c>
      <c r="BQ324" s="166" t="s">
        <v>861</v>
      </c>
      <c r="BS324" s="42"/>
      <c r="BT324" s="50" t="s">
        <v>501</v>
      </c>
      <c r="BU324" s="51" t="s">
        <v>1014</v>
      </c>
      <c r="BV324" s="52">
        <f>K3+(315*K5)</f>
        <v>316</v>
      </c>
      <c r="BW324" s="42"/>
    </row>
    <row r="325" spans="1:75" x14ac:dyDescent="0.2">
      <c r="A325" s="1">
        <v>23</v>
      </c>
      <c r="B325" s="7">
        <v>269</v>
      </c>
      <c r="C325" s="8">
        <v>158</v>
      </c>
      <c r="D325" s="8">
        <v>688</v>
      </c>
      <c r="E325" s="8">
        <v>831</v>
      </c>
      <c r="F325" s="8">
        <v>531</v>
      </c>
      <c r="G325" s="8">
        <v>900</v>
      </c>
      <c r="H325" s="8">
        <v>434</v>
      </c>
      <c r="I325" s="8">
        <v>33</v>
      </c>
      <c r="J325" s="8">
        <v>183</v>
      </c>
      <c r="K325" s="8">
        <v>296</v>
      </c>
      <c r="L325" s="8">
        <v>790</v>
      </c>
      <c r="M325" s="8">
        <v>645</v>
      </c>
      <c r="N325" s="8">
        <v>937</v>
      </c>
      <c r="O325" s="8">
        <v>570</v>
      </c>
      <c r="P325" s="8">
        <v>12</v>
      </c>
      <c r="Q325" s="8">
        <v>411</v>
      </c>
      <c r="R325" s="8">
        <v>619</v>
      </c>
      <c r="S325" s="8">
        <v>1020</v>
      </c>
      <c r="T325" s="8">
        <v>458</v>
      </c>
      <c r="U325" s="8">
        <v>89</v>
      </c>
      <c r="V325" s="8">
        <v>373</v>
      </c>
      <c r="W325" s="22">
        <v>230</v>
      </c>
      <c r="X325" s="97">
        <v>728</v>
      </c>
      <c r="Y325" s="8">
        <v>839</v>
      </c>
      <c r="Z325" s="8">
        <v>977</v>
      </c>
      <c r="AA325" s="8">
        <v>578</v>
      </c>
      <c r="AB325" s="8">
        <v>116</v>
      </c>
      <c r="AC325" s="8">
        <v>483</v>
      </c>
      <c r="AD325" s="8">
        <v>207</v>
      </c>
      <c r="AE325" s="8">
        <v>352</v>
      </c>
      <c r="AF325" s="8">
        <v>878</v>
      </c>
      <c r="AG325" s="9">
        <v>765</v>
      </c>
      <c r="AH325" s="5">
        <f t="shared" si="67"/>
        <v>16400</v>
      </c>
      <c r="AI325" s="5">
        <f t="shared" si="68"/>
        <v>11201200</v>
      </c>
      <c r="AJ325" s="2">
        <f t="shared" si="66"/>
        <v>8606720000</v>
      </c>
      <c r="AL325" s="163" t="s">
        <v>419</v>
      </c>
      <c r="AM325" s="164" t="s">
        <v>75</v>
      </c>
      <c r="AN325" s="164" t="s">
        <v>481</v>
      </c>
      <c r="AO325" s="164" t="s">
        <v>12</v>
      </c>
      <c r="AP325" s="164" t="s">
        <v>292</v>
      </c>
      <c r="AQ325" s="165" t="s">
        <v>1111</v>
      </c>
      <c r="AR325" s="164" t="s">
        <v>356</v>
      </c>
      <c r="AS325" s="164" t="s">
        <v>137</v>
      </c>
      <c r="AT325" s="164" t="s">
        <v>941</v>
      </c>
      <c r="AU325" s="164" t="s">
        <v>596</v>
      </c>
      <c r="AV325" s="164" t="s">
        <v>1003</v>
      </c>
      <c r="AW325" s="164" t="s">
        <v>533</v>
      </c>
      <c r="AX325" s="165" t="s">
        <v>816</v>
      </c>
      <c r="AY325" s="164" t="s">
        <v>722</v>
      </c>
      <c r="AZ325" s="164" t="s">
        <v>878</v>
      </c>
      <c r="BA325" s="164" t="s">
        <v>659</v>
      </c>
      <c r="BB325" s="164" t="s">
        <v>99</v>
      </c>
      <c r="BC325" s="165" t="s">
        <v>443</v>
      </c>
      <c r="BD325" s="164" t="s">
        <v>35</v>
      </c>
      <c r="BE325" s="164" t="s">
        <v>505</v>
      </c>
      <c r="BF325" s="164" t="s">
        <v>221</v>
      </c>
      <c r="BG325" s="164" t="s">
        <v>316</v>
      </c>
      <c r="BH325" s="164" t="s">
        <v>159</v>
      </c>
      <c r="BI325" s="165" t="s">
        <v>1016</v>
      </c>
      <c r="BJ325" s="165" t="s">
        <v>588</v>
      </c>
      <c r="BK325" s="164" t="s">
        <v>1</v>
      </c>
      <c r="BL325" s="164" t="s">
        <v>526</v>
      </c>
      <c r="BM325" s="164" t="s">
        <v>995</v>
      </c>
      <c r="BN325" s="164" t="s">
        <v>714</v>
      </c>
      <c r="BO325" s="164" t="s">
        <v>808</v>
      </c>
      <c r="BP325" s="165" t="s">
        <v>651</v>
      </c>
      <c r="BQ325" s="166" t="s">
        <v>871</v>
      </c>
      <c r="BS325" s="42"/>
      <c r="BT325" s="50" t="s">
        <v>560</v>
      </c>
      <c r="BU325" s="51" t="s">
        <v>1014</v>
      </c>
      <c r="BV325" s="52">
        <f>K3+(316*K5)</f>
        <v>317</v>
      </c>
      <c r="BW325" s="42"/>
    </row>
    <row r="326" spans="1:75" x14ac:dyDescent="0.2">
      <c r="A326" s="1">
        <v>24</v>
      </c>
      <c r="B326" s="7">
        <v>170</v>
      </c>
      <c r="C326" s="8">
        <v>313</v>
      </c>
      <c r="D326" s="8">
        <v>779</v>
      </c>
      <c r="E326" s="8">
        <v>668</v>
      </c>
      <c r="F326" s="8">
        <v>952</v>
      </c>
      <c r="G326" s="8">
        <v>551</v>
      </c>
      <c r="H326" s="8">
        <v>21</v>
      </c>
      <c r="I326" s="8">
        <v>390</v>
      </c>
      <c r="J326" s="8">
        <v>276</v>
      </c>
      <c r="K326" s="8">
        <v>131</v>
      </c>
      <c r="L326" s="8">
        <v>689</v>
      </c>
      <c r="M326" s="8">
        <v>802</v>
      </c>
      <c r="N326" s="8">
        <v>526</v>
      </c>
      <c r="O326" s="8">
        <v>925</v>
      </c>
      <c r="P326" s="8">
        <v>431</v>
      </c>
      <c r="Q326" s="8">
        <v>64</v>
      </c>
      <c r="R326" s="8">
        <v>976</v>
      </c>
      <c r="S326" s="8">
        <v>607</v>
      </c>
      <c r="T326" s="8">
        <v>109</v>
      </c>
      <c r="U326" s="8">
        <v>510</v>
      </c>
      <c r="V326" s="22">
        <v>210</v>
      </c>
      <c r="W326" s="8">
        <v>321</v>
      </c>
      <c r="X326" s="8">
        <v>883</v>
      </c>
      <c r="Y326" s="97">
        <v>740</v>
      </c>
      <c r="Z326" s="8">
        <v>630</v>
      </c>
      <c r="AA326" s="8">
        <v>997</v>
      </c>
      <c r="AB326" s="8">
        <v>471</v>
      </c>
      <c r="AC326" s="8">
        <v>72</v>
      </c>
      <c r="AD326" s="8">
        <v>364</v>
      </c>
      <c r="AE326" s="8">
        <v>251</v>
      </c>
      <c r="AF326" s="8">
        <v>713</v>
      </c>
      <c r="AG326" s="9">
        <v>858</v>
      </c>
      <c r="AH326" s="5">
        <f t="shared" si="67"/>
        <v>16400</v>
      </c>
      <c r="AI326" s="5">
        <f t="shared" si="68"/>
        <v>11201200</v>
      </c>
      <c r="AJ326" s="2">
        <f t="shared" si="66"/>
        <v>8606720000</v>
      </c>
      <c r="AL326" s="163" t="s">
        <v>432</v>
      </c>
      <c r="AM326" s="164" t="s">
        <v>88</v>
      </c>
      <c r="AN326" s="164" t="s">
        <v>494</v>
      </c>
      <c r="AO326" s="164" t="s">
        <v>24</v>
      </c>
      <c r="AP326" s="165" t="s">
        <v>305</v>
      </c>
      <c r="AQ326" s="164" t="s">
        <v>211</v>
      </c>
      <c r="AR326" s="164" t="s">
        <v>368</v>
      </c>
      <c r="AS326" s="164" t="s">
        <v>149</v>
      </c>
      <c r="AT326" s="164" t="s">
        <v>944</v>
      </c>
      <c r="AU326" s="164" t="s">
        <v>599</v>
      </c>
      <c r="AV326" s="164" t="s">
        <v>1006</v>
      </c>
      <c r="AW326" s="164" t="s">
        <v>536</v>
      </c>
      <c r="AX326" s="164" t="s">
        <v>819</v>
      </c>
      <c r="AY326" s="165" t="s">
        <v>1129</v>
      </c>
      <c r="AZ326" s="164" t="s">
        <v>881</v>
      </c>
      <c r="BA326" s="164" t="s">
        <v>662</v>
      </c>
      <c r="BB326" s="165" t="s">
        <v>96</v>
      </c>
      <c r="BC326" s="164" t="s">
        <v>440</v>
      </c>
      <c r="BD326" s="164" t="s">
        <v>32</v>
      </c>
      <c r="BE326" s="164" t="s">
        <v>502</v>
      </c>
      <c r="BF326" s="164" t="s">
        <v>218</v>
      </c>
      <c r="BG326" s="164" t="s">
        <v>313</v>
      </c>
      <c r="BH326" s="165" t="s">
        <v>65</v>
      </c>
      <c r="BI326" s="164" t="s">
        <v>376</v>
      </c>
      <c r="BJ326" s="164" t="s">
        <v>575</v>
      </c>
      <c r="BK326" s="165" t="s">
        <v>1084</v>
      </c>
      <c r="BL326" s="164" t="s">
        <v>513</v>
      </c>
      <c r="BM326" s="164" t="s">
        <v>982</v>
      </c>
      <c r="BN326" s="164" t="s">
        <v>702</v>
      </c>
      <c r="BO326" s="164" t="s">
        <v>795</v>
      </c>
      <c r="BP326" s="164" t="s">
        <v>638</v>
      </c>
      <c r="BQ326" s="168" t="s">
        <v>859</v>
      </c>
      <c r="BS326" s="42"/>
      <c r="BT326" s="50" t="s">
        <v>754</v>
      </c>
      <c r="BU326" s="51" t="s">
        <v>1014</v>
      </c>
      <c r="BV326" s="52">
        <f>K3+(317*K5)</f>
        <v>318</v>
      </c>
      <c r="BW326" s="42"/>
    </row>
    <row r="327" spans="1:75" x14ac:dyDescent="0.2">
      <c r="A327" s="1">
        <v>25</v>
      </c>
      <c r="B327" s="7">
        <v>452</v>
      </c>
      <c r="C327" s="8">
        <v>83</v>
      </c>
      <c r="D327" s="8">
        <v>609</v>
      </c>
      <c r="E327" s="8">
        <v>1010</v>
      </c>
      <c r="F327" s="8">
        <v>734</v>
      </c>
      <c r="G327" s="8">
        <v>845</v>
      </c>
      <c r="H327" s="8">
        <v>383</v>
      </c>
      <c r="I327" s="8">
        <v>240</v>
      </c>
      <c r="J327" s="8">
        <v>122</v>
      </c>
      <c r="K327" s="8">
        <v>489</v>
      </c>
      <c r="L327" s="8">
        <v>987</v>
      </c>
      <c r="M327" s="8">
        <v>588</v>
      </c>
      <c r="N327" s="8">
        <v>872</v>
      </c>
      <c r="O327" s="8">
        <v>759</v>
      </c>
      <c r="P327" s="8">
        <v>197</v>
      </c>
      <c r="Q327" s="8">
        <v>342</v>
      </c>
      <c r="R327" s="8">
        <v>678</v>
      </c>
      <c r="S327" s="8">
        <v>821</v>
      </c>
      <c r="T327" s="8">
        <v>263</v>
      </c>
      <c r="U327" s="8">
        <v>152</v>
      </c>
      <c r="V327" s="8">
        <v>444</v>
      </c>
      <c r="W327" s="8">
        <v>43</v>
      </c>
      <c r="X327" s="8">
        <v>537</v>
      </c>
      <c r="Y327" s="8">
        <v>906</v>
      </c>
      <c r="Z327" s="97">
        <v>800</v>
      </c>
      <c r="AA327" s="8">
        <v>655</v>
      </c>
      <c r="AB327" s="8">
        <v>189</v>
      </c>
      <c r="AC327" s="22">
        <v>302</v>
      </c>
      <c r="AD327" s="8">
        <v>2</v>
      </c>
      <c r="AE327" s="8">
        <v>401</v>
      </c>
      <c r="AF327" s="8">
        <v>931</v>
      </c>
      <c r="AG327" s="9">
        <v>564</v>
      </c>
      <c r="AH327" s="5">
        <f t="shared" si="67"/>
        <v>16400</v>
      </c>
      <c r="AI327" s="5">
        <f t="shared" si="68"/>
        <v>11201200</v>
      </c>
      <c r="AL327" s="163" t="s">
        <v>872</v>
      </c>
      <c r="AM327" s="164" t="s">
        <v>652</v>
      </c>
      <c r="AN327" s="164" t="s">
        <v>809</v>
      </c>
      <c r="AO327" s="165" t="s">
        <v>715</v>
      </c>
      <c r="AP327" s="164" t="s">
        <v>996</v>
      </c>
      <c r="AQ327" s="165" t="s">
        <v>527</v>
      </c>
      <c r="AR327" s="164" t="s">
        <v>934</v>
      </c>
      <c r="AS327" s="164" t="s">
        <v>589</v>
      </c>
      <c r="AT327" s="164" t="s">
        <v>378</v>
      </c>
      <c r="AU327" s="164" t="s">
        <v>158</v>
      </c>
      <c r="AV327" s="165" t="s">
        <v>315</v>
      </c>
      <c r="AW327" s="164" t="s">
        <v>220</v>
      </c>
      <c r="AX327" s="165" t="s">
        <v>504</v>
      </c>
      <c r="AY327" s="164" t="s">
        <v>34</v>
      </c>
      <c r="AZ327" s="164" t="s">
        <v>442</v>
      </c>
      <c r="BA327" s="164" t="s">
        <v>98</v>
      </c>
      <c r="BB327" s="164" t="s">
        <v>660</v>
      </c>
      <c r="BC327" s="164" t="s">
        <v>879</v>
      </c>
      <c r="BD327" s="164" t="s">
        <v>723</v>
      </c>
      <c r="BE327" s="164" t="s">
        <v>817</v>
      </c>
      <c r="BF327" s="164" t="s">
        <v>534</v>
      </c>
      <c r="BG327" s="164" t="s">
        <v>1004</v>
      </c>
      <c r="BH327" s="164" t="s">
        <v>597</v>
      </c>
      <c r="BI327" s="165" t="s">
        <v>1136</v>
      </c>
      <c r="BJ327" s="164" t="s">
        <v>136</v>
      </c>
      <c r="BK327" s="164" t="s">
        <v>355</v>
      </c>
      <c r="BL327" s="164" t="s">
        <v>197</v>
      </c>
      <c r="BM327" s="164" t="s">
        <v>291</v>
      </c>
      <c r="BN327" s="164" t="s">
        <v>11</v>
      </c>
      <c r="BO327" s="164" t="s">
        <v>480</v>
      </c>
      <c r="BP327" s="165" t="s">
        <v>74</v>
      </c>
      <c r="BQ327" s="166" t="s">
        <v>418</v>
      </c>
      <c r="BS327" s="42"/>
      <c r="BT327" s="50" t="s">
        <v>838</v>
      </c>
      <c r="BU327" s="51" t="s">
        <v>1014</v>
      </c>
      <c r="BV327" s="52">
        <f>K3+(318*K5)</f>
        <v>319</v>
      </c>
      <c r="BW327" s="42"/>
    </row>
    <row r="328" spans="1:75" x14ac:dyDescent="0.2">
      <c r="A328" s="1">
        <v>26</v>
      </c>
      <c r="B328" s="7">
        <v>103</v>
      </c>
      <c r="C328" s="8">
        <v>504</v>
      </c>
      <c r="D328" s="8">
        <v>966</v>
      </c>
      <c r="E328" s="8">
        <v>597</v>
      </c>
      <c r="F328" s="8">
        <v>889</v>
      </c>
      <c r="G328" s="8">
        <v>746</v>
      </c>
      <c r="H328" s="8">
        <v>220</v>
      </c>
      <c r="I328" s="8">
        <v>331</v>
      </c>
      <c r="J328" s="8">
        <v>477</v>
      </c>
      <c r="K328" s="8">
        <v>78</v>
      </c>
      <c r="L328" s="8">
        <v>640</v>
      </c>
      <c r="M328" s="8">
        <v>1007</v>
      </c>
      <c r="N328" s="8">
        <v>707</v>
      </c>
      <c r="O328" s="8">
        <v>852</v>
      </c>
      <c r="P328" s="8">
        <v>354</v>
      </c>
      <c r="Q328" s="8">
        <v>241</v>
      </c>
      <c r="R328" s="8">
        <v>769</v>
      </c>
      <c r="S328" s="8">
        <v>658</v>
      </c>
      <c r="T328" s="8">
        <v>164</v>
      </c>
      <c r="U328" s="8">
        <v>307</v>
      </c>
      <c r="V328" s="8">
        <v>31</v>
      </c>
      <c r="W328" s="8">
        <v>400</v>
      </c>
      <c r="X328" s="8">
        <v>958</v>
      </c>
      <c r="Y328" s="8">
        <v>557</v>
      </c>
      <c r="Z328" s="8">
        <v>699</v>
      </c>
      <c r="AA328" s="97">
        <v>812</v>
      </c>
      <c r="AB328" s="22">
        <v>282</v>
      </c>
      <c r="AC328" s="8">
        <v>137</v>
      </c>
      <c r="AD328" s="8">
        <v>421</v>
      </c>
      <c r="AE328" s="8">
        <v>54</v>
      </c>
      <c r="AF328" s="8">
        <v>520</v>
      </c>
      <c r="AG328" s="9">
        <v>919</v>
      </c>
      <c r="AH328" s="5">
        <f t="shared" si="67"/>
        <v>16400</v>
      </c>
      <c r="AI328" s="5">
        <f t="shared" si="68"/>
        <v>11201200</v>
      </c>
      <c r="AL328" s="163" t="s">
        <v>858</v>
      </c>
      <c r="AM328" s="164" t="s">
        <v>637</v>
      </c>
      <c r="AN328" s="165" t="s">
        <v>794</v>
      </c>
      <c r="AO328" s="164" t="s">
        <v>701</v>
      </c>
      <c r="AP328" s="165" t="s">
        <v>981</v>
      </c>
      <c r="AQ328" s="164" t="s">
        <v>512</v>
      </c>
      <c r="AR328" s="164" t="s">
        <v>920</v>
      </c>
      <c r="AS328" s="164" t="s">
        <v>574</v>
      </c>
      <c r="AT328" s="164" t="s">
        <v>377</v>
      </c>
      <c r="AU328" s="164" t="s">
        <v>157</v>
      </c>
      <c r="AV328" s="164" t="s">
        <v>314</v>
      </c>
      <c r="AW328" s="165" t="s">
        <v>219</v>
      </c>
      <c r="AX328" s="164" t="s">
        <v>503</v>
      </c>
      <c r="AY328" s="165" t="s">
        <v>33</v>
      </c>
      <c r="AZ328" s="164" t="s">
        <v>441</v>
      </c>
      <c r="BA328" s="164" t="s">
        <v>97</v>
      </c>
      <c r="BB328" s="164" t="s">
        <v>661</v>
      </c>
      <c r="BC328" s="164" t="s">
        <v>880</v>
      </c>
      <c r="BD328" s="164" t="s">
        <v>724</v>
      </c>
      <c r="BE328" s="164" t="s">
        <v>818</v>
      </c>
      <c r="BF328" s="164" t="s">
        <v>535</v>
      </c>
      <c r="BG328" s="164" t="s">
        <v>1005</v>
      </c>
      <c r="BH328" s="165" t="s">
        <v>598</v>
      </c>
      <c r="BI328" s="164" t="s">
        <v>943</v>
      </c>
      <c r="BJ328" s="164" t="s">
        <v>150</v>
      </c>
      <c r="BK328" s="164" t="s">
        <v>369</v>
      </c>
      <c r="BL328" s="164" t="s">
        <v>212</v>
      </c>
      <c r="BM328" s="164" t="s">
        <v>306</v>
      </c>
      <c r="BN328" s="164" t="s">
        <v>25</v>
      </c>
      <c r="BO328" s="164" t="s">
        <v>495</v>
      </c>
      <c r="BP328" s="164" t="s">
        <v>89</v>
      </c>
      <c r="BQ328" s="168" t="s">
        <v>1122</v>
      </c>
      <c r="BS328" s="42"/>
      <c r="BT328" s="50" t="s">
        <v>897</v>
      </c>
      <c r="BU328" s="51" t="s">
        <v>1014</v>
      </c>
      <c r="BV328" s="52">
        <f>K3+(319*K5)</f>
        <v>320</v>
      </c>
      <c r="BW328" s="42"/>
    </row>
    <row r="329" spans="1:75" x14ac:dyDescent="0.2">
      <c r="A329" s="1">
        <v>27</v>
      </c>
      <c r="B329" s="7">
        <v>571</v>
      </c>
      <c r="C329" s="8">
        <v>940</v>
      </c>
      <c r="D329" s="8">
        <v>410</v>
      </c>
      <c r="E329" s="8">
        <v>9</v>
      </c>
      <c r="F329" s="8">
        <v>293</v>
      </c>
      <c r="G329" s="8">
        <v>182</v>
      </c>
      <c r="H329" s="8">
        <v>648</v>
      </c>
      <c r="I329" s="8">
        <v>791</v>
      </c>
      <c r="J329" s="8">
        <v>897</v>
      </c>
      <c r="K329" s="8">
        <v>530</v>
      </c>
      <c r="L329" s="8">
        <v>36</v>
      </c>
      <c r="M329" s="8">
        <v>435</v>
      </c>
      <c r="N329" s="8">
        <v>159</v>
      </c>
      <c r="O329" s="8">
        <v>272</v>
      </c>
      <c r="P329" s="8">
        <v>830</v>
      </c>
      <c r="Q329" s="8">
        <v>685</v>
      </c>
      <c r="R329" s="8">
        <v>349</v>
      </c>
      <c r="S329" s="8">
        <v>206</v>
      </c>
      <c r="T329" s="8">
        <v>768</v>
      </c>
      <c r="U329" s="8">
        <v>879</v>
      </c>
      <c r="V329" s="8">
        <v>579</v>
      </c>
      <c r="W329" s="8">
        <v>980</v>
      </c>
      <c r="X329" s="8">
        <v>482</v>
      </c>
      <c r="Y329" s="8">
        <v>113</v>
      </c>
      <c r="Z329" s="8">
        <v>231</v>
      </c>
      <c r="AA329" s="22">
        <v>376</v>
      </c>
      <c r="AB329" s="97">
        <v>838</v>
      </c>
      <c r="AC329" s="8">
        <v>725</v>
      </c>
      <c r="AD329" s="8">
        <v>1017</v>
      </c>
      <c r="AE329" s="8">
        <v>618</v>
      </c>
      <c r="AF329" s="8">
        <v>92</v>
      </c>
      <c r="AG329" s="9">
        <v>459</v>
      </c>
      <c r="AH329" s="5">
        <f t="shared" si="67"/>
        <v>16400</v>
      </c>
      <c r="AI329" s="5">
        <f t="shared" si="68"/>
        <v>11201200</v>
      </c>
      <c r="AJ329" s="2">
        <f t="shared" si="66"/>
        <v>8606720000</v>
      </c>
      <c r="AL329" s="163" t="s">
        <v>870</v>
      </c>
      <c r="AM329" s="165" t="s">
        <v>650</v>
      </c>
      <c r="AN329" s="164" t="s">
        <v>807</v>
      </c>
      <c r="AO329" s="164" t="s">
        <v>713</v>
      </c>
      <c r="AP329" s="164" t="s">
        <v>994</v>
      </c>
      <c r="AQ329" s="164" t="s">
        <v>525</v>
      </c>
      <c r="AR329" s="164" t="s">
        <v>933</v>
      </c>
      <c r="AS329" s="164" t="s">
        <v>587</v>
      </c>
      <c r="AT329" s="165" t="s">
        <v>1137</v>
      </c>
      <c r="AU329" s="164" t="s">
        <v>160</v>
      </c>
      <c r="AV329" s="164" t="s">
        <v>317</v>
      </c>
      <c r="AW329" s="164" t="s">
        <v>222</v>
      </c>
      <c r="AX329" s="164" t="s">
        <v>506</v>
      </c>
      <c r="AY329" s="164" t="s">
        <v>36</v>
      </c>
      <c r="AZ329" s="164" t="s">
        <v>444</v>
      </c>
      <c r="BA329" s="164" t="s">
        <v>100</v>
      </c>
      <c r="BB329" s="164" t="s">
        <v>658</v>
      </c>
      <c r="BC329" s="164" t="s">
        <v>877</v>
      </c>
      <c r="BD329" s="164" t="s">
        <v>721</v>
      </c>
      <c r="BE329" s="165" t="s">
        <v>815</v>
      </c>
      <c r="BF329" s="164" t="s">
        <v>2</v>
      </c>
      <c r="BG329" s="165" t="s">
        <v>1002</v>
      </c>
      <c r="BH329" s="164" t="s">
        <v>595</v>
      </c>
      <c r="BI329" s="164" t="s">
        <v>940</v>
      </c>
      <c r="BJ329" s="164" t="s">
        <v>138</v>
      </c>
      <c r="BK329" s="164" t="s">
        <v>357</v>
      </c>
      <c r="BL329" s="165" t="s">
        <v>1016</v>
      </c>
      <c r="BM329" s="164" t="s">
        <v>293</v>
      </c>
      <c r="BN329" s="165" t="s">
        <v>13</v>
      </c>
      <c r="BO329" s="164" t="s">
        <v>482</v>
      </c>
      <c r="BP329" s="164" t="s">
        <v>76</v>
      </c>
      <c r="BQ329" s="166" t="s">
        <v>420</v>
      </c>
      <c r="BS329" s="42"/>
      <c r="BT329" s="50" t="s">
        <v>313</v>
      </c>
      <c r="BU329" s="51" t="s">
        <v>1014</v>
      </c>
      <c r="BV329" s="52">
        <f>K3+(320*K5)</f>
        <v>321</v>
      </c>
      <c r="BW329" s="42"/>
    </row>
    <row r="330" spans="1:75" x14ac:dyDescent="0.2">
      <c r="A330" s="1">
        <v>28</v>
      </c>
      <c r="B330" s="7">
        <v>928</v>
      </c>
      <c r="C330" s="8">
        <v>527</v>
      </c>
      <c r="D330" s="8">
        <v>61</v>
      </c>
      <c r="E330" s="8">
        <v>430</v>
      </c>
      <c r="F330" s="8">
        <v>130</v>
      </c>
      <c r="G330" s="8">
        <v>273</v>
      </c>
      <c r="H330" s="8">
        <v>803</v>
      </c>
      <c r="I330" s="8">
        <v>692</v>
      </c>
      <c r="J330" s="8">
        <v>550</v>
      </c>
      <c r="K330" s="8">
        <v>949</v>
      </c>
      <c r="L330" s="8">
        <v>391</v>
      </c>
      <c r="M330" s="8">
        <v>24</v>
      </c>
      <c r="N330" s="8">
        <v>316</v>
      </c>
      <c r="O330" s="8">
        <v>171</v>
      </c>
      <c r="P330" s="8">
        <v>665</v>
      </c>
      <c r="Q330" s="8">
        <v>778</v>
      </c>
      <c r="R330" s="8">
        <v>250</v>
      </c>
      <c r="S330" s="8">
        <v>361</v>
      </c>
      <c r="T330" s="8">
        <v>859</v>
      </c>
      <c r="U330" s="8">
        <v>716</v>
      </c>
      <c r="V330" s="8">
        <v>1000</v>
      </c>
      <c r="W330" s="8">
        <v>631</v>
      </c>
      <c r="X330" s="8">
        <v>69</v>
      </c>
      <c r="Y330" s="8">
        <v>470</v>
      </c>
      <c r="Z330" s="22">
        <v>324</v>
      </c>
      <c r="AA330" s="8">
        <v>211</v>
      </c>
      <c r="AB330" s="8">
        <v>737</v>
      </c>
      <c r="AC330" s="97">
        <v>882</v>
      </c>
      <c r="AD330" s="8">
        <v>606</v>
      </c>
      <c r="AE330" s="8">
        <v>973</v>
      </c>
      <c r="AF330" s="8">
        <v>511</v>
      </c>
      <c r="AG330" s="9">
        <v>112</v>
      </c>
      <c r="AH330" s="5">
        <f t="shared" si="67"/>
        <v>16400</v>
      </c>
      <c r="AI330" s="5">
        <f t="shared" si="68"/>
        <v>11201200</v>
      </c>
      <c r="AJ330" s="2">
        <f t="shared" si="66"/>
        <v>8606720000</v>
      </c>
      <c r="AL330" s="167" t="s">
        <v>1135</v>
      </c>
      <c r="AM330" s="164" t="s">
        <v>639</v>
      </c>
      <c r="AN330" s="164" t="s">
        <v>796</v>
      </c>
      <c r="AO330" s="164" t="s">
        <v>703</v>
      </c>
      <c r="AP330" s="164" t="s">
        <v>983</v>
      </c>
      <c r="AQ330" s="164" t="s">
        <v>514</v>
      </c>
      <c r="AR330" s="164" t="s">
        <v>922</v>
      </c>
      <c r="AS330" s="164" t="s">
        <v>576</v>
      </c>
      <c r="AT330" s="164" t="s">
        <v>375</v>
      </c>
      <c r="AU330" s="165" t="s">
        <v>156</v>
      </c>
      <c r="AV330" s="164" t="s">
        <v>312</v>
      </c>
      <c r="AW330" s="164" t="s">
        <v>217</v>
      </c>
      <c r="AX330" s="164" t="s">
        <v>501</v>
      </c>
      <c r="AY330" s="164" t="s">
        <v>31</v>
      </c>
      <c r="AZ330" s="164" t="s">
        <v>439</v>
      </c>
      <c r="BA330" s="164" t="s">
        <v>95</v>
      </c>
      <c r="BB330" s="164" t="s">
        <v>663</v>
      </c>
      <c r="BC330" s="164" t="s">
        <v>882</v>
      </c>
      <c r="BD330" s="165" t="s">
        <v>379</v>
      </c>
      <c r="BE330" s="164" t="s">
        <v>820</v>
      </c>
      <c r="BF330" s="165" t="s">
        <v>537</v>
      </c>
      <c r="BG330" s="164" t="s">
        <v>1007</v>
      </c>
      <c r="BH330" s="164" t="s">
        <v>600</v>
      </c>
      <c r="BI330" s="164" t="s">
        <v>945</v>
      </c>
      <c r="BJ330" s="164" t="s">
        <v>148</v>
      </c>
      <c r="BK330" s="164" t="s">
        <v>367</v>
      </c>
      <c r="BL330" s="164" t="s">
        <v>210</v>
      </c>
      <c r="BM330" s="165" t="s">
        <v>304</v>
      </c>
      <c r="BN330" s="164" t="s">
        <v>23</v>
      </c>
      <c r="BO330" s="165" t="s">
        <v>493</v>
      </c>
      <c r="BP330" s="164" t="s">
        <v>87</v>
      </c>
      <c r="BQ330" s="166" t="s">
        <v>431</v>
      </c>
      <c r="BS330" s="42"/>
      <c r="BT330" s="50" t="s">
        <v>499</v>
      </c>
      <c r="BU330" s="51" t="s">
        <v>1014</v>
      </c>
      <c r="BV330" s="52">
        <f>K3+(321*K5)</f>
        <v>322</v>
      </c>
      <c r="BW330" s="42"/>
    </row>
    <row r="331" spans="1:75" x14ac:dyDescent="0.2">
      <c r="A331" s="1">
        <v>29</v>
      </c>
      <c r="B331" s="7">
        <v>577</v>
      </c>
      <c r="C331" s="8">
        <v>978</v>
      </c>
      <c r="D331" s="8">
        <v>484</v>
      </c>
      <c r="E331" s="8">
        <v>115</v>
      </c>
      <c r="F331" s="8">
        <v>351</v>
      </c>
      <c r="G331" s="8">
        <v>208</v>
      </c>
      <c r="H331" s="8">
        <v>766</v>
      </c>
      <c r="I331" s="8">
        <v>877</v>
      </c>
      <c r="J331" s="8">
        <v>1019</v>
      </c>
      <c r="K331" s="8">
        <v>620</v>
      </c>
      <c r="L331" s="8">
        <v>90</v>
      </c>
      <c r="M331" s="8">
        <v>457</v>
      </c>
      <c r="N331" s="8">
        <v>229</v>
      </c>
      <c r="O331" s="8">
        <v>374</v>
      </c>
      <c r="P331" s="8">
        <v>840</v>
      </c>
      <c r="Q331" s="8">
        <v>727</v>
      </c>
      <c r="R331" s="8">
        <v>295</v>
      </c>
      <c r="S331" s="8">
        <v>184</v>
      </c>
      <c r="T331" s="8">
        <v>646</v>
      </c>
      <c r="U331" s="8">
        <v>789</v>
      </c>
      <c r="V331" s="8">
        <v>569</v>
      </c>
      <c r="W331" s="8">
        <v>938</v>
      </c>
      <c r="X331" s="8">
        <v>412</v>
      </c>
      <c r="Y331" s="8">
        <v>11</v>
      </c>
      <c r="Z331" s="8">
        <v>157</v>
      </c>
      <c r="AA331" s="8">
        <v>270</v>
      </c>
      <c r="AB331" s="8">
        <v>832</v>
      </c>
      <c r="AC331" s="8">
        <v>687</v>
      </c>
      <c r="AD331" s="97">
        <v>899</v>
      </c>
      <c r="AE331" s="8">
        <v>532</v>
      </c>
      <c r="AF331" s="8">
        <v>34</v>
      </c>
      <c r="AG331" s="24">
        <v>433</v>
      </c>
      <c r="AH331" s="5">
        <f t="shared" si="67"/>
        <v>16400</v>
      </c>
      <c r="AI331" s="5">
        <f t="shared" si="68"/>
        <v>11201200</v>
      </c>
      <c r="AJ331" s="2">
        <f t="shared" si="66"/>
        <v>8606720000</v>
      </c>
      <c r="AL331" s="163" t="s">
        <v>0</v>
      </c>
      <c r="AM331" s="165" t="s">
        <v>648</v>
      </c>
      <c r="AN331" s="164" t="s">
        <v>805</v>
      </c>
      <c r="AO331" s="164" t="s">
        <v>711</v>
      </c>
      <c r="AP331" s="164" t="s">
        <v>992</v>
      </c>
      <c r="AQ331" s="164" t="s">
        <v>523</v>
      </c>
      <c r="AR331" s="164" t="s">
        <v>931</v>
      </c>
      <c r="AS331" s="165" t="s">
        <v>585</v>
      </c>
      <c r="AT331" s="165" t="s">
        <v>382</v>
      </c>
      <c r="AU331" s="164" t="s">
        <v>162</v>
      </c>
      <c r="AV331" s="164" t="s">
        <v>319</v>
      </c>
      <c r="AW331" s="164" t="s">
        <v>224</v>
      </c>
      <c r="AX331" s="164" t="s">
        <v>508</v>
      </c>
      <c r="AY331" s="164" t="s">
        <v>38</v>
      </c>
      <c r="AZ331" s="165" t="s">
        <v>446</v>
      </c>
      <c r="BA331" s="164" t="s">
        <v>102</v>
      </c>
      <c r="BB331" s="164" t="s">
        <v>656</v>
      </c>
      <c r="BC331" s="164" t="s">
        <v>875</v>
      </c>
      <c r="BD331" s="164" t="s">
        <v>719</v>
      </c>
      <c r="BE331" s="164" t="s">
        <v>813</v>
      </c>
      <c r="BF331" s="164" t="s">
        <v>531</v>
      </c>
      <c r="BG331" s="165" t="s">
        <v>1000</v>
      </c>
      <c r="BH331" s="164" t="s">
        <v>593</v>
      </c>
      <c r="BI331" s="164" t="s">
        <v>938</v>
      </c>
      <c r="BJ331" s="164" t="s">
        <v>140</v>
      </c>
      <c r="BK331" s="164" t="s">
        <v>359</v>
      </c>
      <c r="BL331" s="164" t="s">
        <v>201</v>
      </c>
      <c r="BM331" s="164" t="s">
        <v>295</v>
      </c>
      <c r="BN331" s="165" t="s">
        <v>1114</v>
      </c>
      <c r="BO331" s="164" t="s">
        <v>484</v>
      </c>
      <c r="BP331" s="164" t="s">
        <v>78</v>
      </c>
      <c r="BQ331" s="166" t="s">
        <v>422</v>
      </c>
      <c r="BS331" s="42"/>
      <c r="BT331" s="50" t="s">
        <v>82</v>
      </c>
      <c r="BU331" s="51" t="s">
        <v>1014</v>
      </c>
      <c r="BV331" s="52">
        <f>K3+(322*K5)</f>
        <v>323</v>
      </c>
      <c r="BW331" s="42"/>
    </row>
    <row r="332" spans="1:75" x14ac:dyDescent="0.2">
      <c r="A332" s="1">
        <v>30</v>
      </c>
      <c r="B332" s="7">
        <v>998</v>
      </c>
      <c r="C332" s="8">
        <v>629</v>
      </c>
      <c r="D332" s="8">
        <v>71</v>
      </c>
      <c r="E332" s="8">
        <v>472</v>
      </c>
      <c r="F332" s="8">
        <v>252</v>
      </c>
      <c r="G332" s="8">
        <v>363</v>
      </c>
      <c r="H332" s="8">
        <v>857</v>
      </c>
      <c r="I332" s="8">
        <v>714</v>
      </c>
      <c r="J332" s="8">
        <v>608</v>
      </c>
      <c r="K332" s="8">
        <v>975</v>
      </c>
      <c r="L332" s="8">
        <v>509</v>
      </c>
      <c r="M332" s="8">
        <v>110</v>
      </c>
      <c r="N332" s="8">
        <v>322</v>
      </c>
      <c r="O332" s="8">
        <v>209</v>
      </c>
      <c r="P332" s="8">
        <v>739</v>
      </c>
      <c r="Q332" s="8">
        <v>884</v>
      </c>
      <c r="R332" s="8">
        <v>132</v>
      </c>
      <c r="S332" s="8">
        <v>275</v>
      </c>
      <c r="T332" s="8">
        <v>801</v>
      </c>
      <c r="U332" s="8">
        <v>690</v>
      </c>
      <c r="V332" s="8">
        <v>926</v>
      </c>
      <c r="W332" s="8">
        <v>525</v>
      </c>
      <c r="X332" s="8">
        <v>63</v>
      </c>
      <c r="Y332" s="8">
        <v>432</v>
      </c>
      <c r="Z332" s="8">
        <v>314</v>
      </c>
      <c r="AA332" s="8">
        <v>169</v>
      </c>
      <c r="AB332" s="8">
        <v>667</v>
      </c>
      <c r="AC332" s="8">
        <v>780</v>
      </c>
      <c r="AD332" s="8">
        <v>552</v>
      </c>
      <c r="AE332" s="97">
        <v>951</v>
      </c>
      <c r="AF332" s="22">
        <v>389</v>
      </c>
      <c r="AG332" s="9">
        <v>22</v>
      </c>
      <c r="AH332" s="5">
        <f t="shared" si="67"/>
        <v>16400</v>
      </c>
      <c r="AI332" s="5">
        <f t="shared" si="68"/>
        <v>11201200</v>
      </c>
      <c r="AJ332" s="2">
        <f t="shared" si="66"/>
        <v>8606720000</v>
      </c>
      <c r="AL332" s="167" t="s">
        <v>862</v>
      </c>
      <c r="AM332" s="164" t="s">
        <v>641</v>
      </c>
      <c r="AN332" s="164" t="s">
        <v>798</v>
      </c>
      <c r="AO332" s="164" t="s">
        <v>705</v>
      </c>
      <c r="AP332" s="164" t="s">
        <v>985</v>
      </c>
      <c r="AQ332" s="164" t="s">
        <v>516</v>
      </c>
      <c r="AR332" s="165" t="s">
        <v>924</v>
      </c>
      <c r="AS332" s="164" t="s">
        <v>578</v>
      </c>
      <c r="AT332" s="164" t="s">
        <v>373</v>
      </c>
      <c r="AU332" s="165" t="s">
        <v>154</v>
      </c>
      <c r="AV332" s="164" t="s">
        <v>310</v>
      </c>
      <c r="AW332" s="164" t="s">
        <v>215</v>
      </c>
      <c r="AX332" s="164" t="s">
        <v>499</v>
      </c>
      <c r="AY332" s="164" t="s">
        <v>29</v>
      </c>
      <c r="AZ332" s="164" t="s">
        <v>437</v>
      </c>
      <c r="BA332" s="165" t="s">
        <v>93</v>
      </c>
      <c r="BB332" s="164" t="s">
        <v>665</v>
      </c>
      <c r="BC332" s="164" t="s">
        <v>884</v>
      </c>
      <c r="BD332" s="164" t="s">
        <v>727</v>
      </c>
      <c r="BE332" s="164" t="s">
        <v>822</v>
      </c>
      <c r="BF332" s="165" t="s">
        <v>1141</v>
      </c>
      <c r="BG332" s="164" t="s">
        <v>1009</v>
      </c>
      <c r="BH332" s="164" t="s">
        <v>602</v>
      </c>
      <c r="BI332" s="164" t="s">
        <v>947</v>
      </c>
      <c r="BJ332" s="164" t="s">
        <v>146</v>
      </c>
      <c r="BK332" s="164" t="s">
        <v>365</v>
      </c>
      <c r="BL332" s="164" t="s">
        <v>208</v>
      </c>
      <c r="BM332" s="164" t="s">
        <v>302</v>
      </c>
      <c r="BN332" s="164" t="s">
        <v>21</v>
      </c>
      <c r="BO332" s="165" t="s">
        <v>491</v>
      </c>
      <c r="BP332" s="164" t="s">
        <v>85</v>
      </c>
      <c r="BQ332" s="166" t="s">
        <v>429</v>
      </c>
      <c r="BS332" s="42"/>
      <c r="BT332" s="50" t="s">
        <v>148</v>
      </c>
      <c r="BU332" s="51" t="s">
        <v>1014</v>
      </c>
      <c r="BV332" s="52">
        <f>K3+(323*K5)</f>
        <v>324</v>
      </c>
      <c r="BW332" s="42"/>
    </row>
    <row r="333" spans="1:75" x14ac:dyDescent="0.2">
      <c r="A333" s="1">
        <v>31</v>
      </c>
      <c r="B333" s="7">
        <v>442</v>
      </c>
      <c r="C333" s="8">
        <v>41</v>
      </c>
      <c r="D333" s="8">
        <v>539</v>
      </c>
      <c r="E333" s="8">
        <v>908</v>
      </c>
      <c r="F333" s="8">
        <v>680</v>
      </c>
      <c r="G333" s="8">
        <v>823</v>
      </c>
      <c r="H333" s="8">
        <v>261</v>
      </c>
      <c r="I333" s="8">
        <v>150</v>
      </c>
      <c r="J333" s="8">
        <v>4</v>
      </c>
      <c r="K333" s="8">
        <v>403</v>
      </c>
      <c r="L333" s="8">
        <v>929</v>
      </c>
      <c r="M333" s="8">
        <v>562</v>
      </c>
      <c r="N333" s="8">
        <v>798</v>
      </c>
      <c r="O333" s="8">
        <v>653</v>
      </c>
      <c r="P333" s="8">
        <v>191</v>
      </c>
      <c r="Q333" s="8">
        <v>304</v>
      </c>
      <c r="R333" s="8">
        <v>736</v>
      </c>
      <c r="S333" s="8">
        <v>847</v>
      </c>
      <c r="T333" s="8">
        <v>381</v>
      </c>
      <c r="U333" s="8">
        <v>238</v>
      </c>
      <c r="V333" s="8">
        <v>450</v>
      </c>
      <c r="W333" s="8">
        <v>81</v>
      </c>
      <c r="X333" s="8">
        <v>611</v>
      </c>
      <c r="Y333" s="8">
        <v>1012</v>
      </c>
      <c r="Z333" s="8">
        <v>870</v>
      </c>
      <c r="AA333" s="8">
        <v>757</v>
      </c>
      <c r="AB333" s="8">
        <v>199</v>
      </c>
      <c r="AC333" s="8">
        <v>344</v>
      </c>
      <c r="AD333" s="8">
        <v>124</v>
      </c>
      <c r="AE333" s="22">
        <v>491</v>
      </c>
      <c r="AF333" s="97">
        <v>985</v>
      </c>
      <c r="AG333" s="9">
        <v>586</v>
      </c>
      <c r="AH333" s="5">
        <f t="shared" si="67"/>
        <v>16400</v>
      </c>
      <c r="AI333" s="5">
        <f t="shared" si="68"/>
        <v>11201200</v>
      </c>
      <c r="AL333" s="163" t="s">
        <v>867</v>
      </c>
      <c r="AM333" s="164" t="s">
        <v>646</v>
      </c>
      <c r="AN333" s="164" t="s">
        <v>803</v>
      </c>
      <c r="AO333" s="165" t="s">
        <v>1132</v>
      </c>
      <c r="AP333" s="164" t="s">
        <v>990</v>
      </c>
      <c r="AQ333" s="164" t="s">
        <v>521</v>
      </c>
      <c r="AR333" s="164" t="s">
        <v>929</v>
      </c>
      <c r="AS333" s="164" t="s">
        <v>583</v>
      </c>
      <c r="AT333" s="164" t="s">
        <v>384</v>
      </c>
      <c r="AU333" s="164" t="s">
        <v>164</v>
      </c>
      <c r="AV333" s="165" t="s">
        <v>321</v>
      </c>
      <c r="AW333" s="164" t="s">
        <v>226</v>
      </c>
      <c r="AX333" s="164" t="s">
        <v>510</v>
      </c>
      <c r="AY333" s="164" t="s">
        <v>40</v>
      </c>
      <c r="AZ333" s="164" t="s">
        <v>448</v>
      </c>
      <c r="BA333" s="164" t="s">
        <v>104</v>
      </c>
      <c r="BB333" s="164" t="s">
        <v>654</v>
      </c>
      <c r="BC333" s="165" t="s">
        <v>874</v>
      </c>
      <c r="BD333" s="164" t="s">
        <v>717</v>
      </c>
      <c r="BE333" s="164" t="s">
        <v>811</v>
      </c>
      <c r="BF333" s="164" t="s">
        <v>529</v>
      </c>
      <c r="BG333" s="164" t="s">
        <v>998</v>
      </c>
      <c r="BH333" s="164" t="s">
        <v>591</v>
      </c>
      <c r="BI333" s="165" t="s">
        <v>936</v>
      </c>
      <c r="BJ333" s="164" t="s">
        <v>51</v>
      </c>
      <c r="BK333" s="164" t="s">
        <v>361</v>
      </c>
      <c r="BL333" s="164" t="s">
        <v>203</v>
      </c>
      <c r="BM333" s="164" t="s">
        <v>297</v>
      </c>
      <c r="BN333" s="164" t="s">
        <v>16</v>
      </c>
      <c r="BO333" s="164" t="s">
        <v>486</v>
      </c>
      <c r="BP333" s="165" t="s">
        <v>80</v>
      </c>
      <c r="BQ333" s="166" t="s">
        <v>424</v>
      </c>
      <c r="BS333" s="42"/>
      <c r="BT333" s="50" t="s">
        <v>836</v>
      </c>
      <c r="BU333" s="51" t="s">
        <v>1014</v>
      </c>
      <c r="BV333" s="52">
        <f>K3+(324*K5)</f>
        <v>325</v>
      </c>
      <c r="BW333" s="42"/>
    </row>
    <row r="334" spans="1:75" ht="13.5" thickBot="1" x14ac:dyDescent="0.25">
      <c r="A334" s="1">
        <v>32</v>
      </c>
      <c r="B334" s="81">
        <v>29</v>
      </c>
      <c r="C334" s="10">
        <v>398</v>
      </c>
      <c r="D334" s="10">
        <v>960</v>
      </c>
      <c r="E334" s="10">
        <v>559</v>
      </c>
      <c r="F334" s="10">
        <v>771</v>
      </c>
      <c r="G334" s="10">
        <v>660</v>
      </c>
      <c r="H334" s="10">
        <v>162</v>
      </c>
      <c r="I334" s="10">
        <v>305</v>
      </c>
      <c r="J334" s="10">
        <v>423</v>
      </c>
      <c r="K334" s="10">
        <v>56</v>
      </c>
      <c r="L334" s="10">
        <v>518</v>
      </c>
      <c r="M334" s="10">
        <v>917</v>
      </c>
      <c r="N334" s="10">
        <v>697</v>
      </c>
      <c r="O334" s="10">
        <v>810</v>
      </c>
      <c r="P334" s="10">
        <v>284</v>
      </c>
      <c r="Q334" s="10">
        <v>139</v>
      </c>
      <c r="R334" s="10">
        <v>891</v>
      </c>
      <c r="S334" s="10">
        <v>748</v>
      </c>
      <c r="T334" s="10">
        <v>218</v>
      </c>
      <c r="U334" s="10">
        <v>329</v>
      </c>
      <c r="V334" s="10">
        <v>101</v>
      </c>
      <c r="W334" s="10">
        <v>502</v>
      </c>
      <c r="X334" s="10">
        <v>968</v>
      </c>
      <c r="Y334" s="10">
        <v>599</v>
      </c>
      <c r="Z334" s="10">
        <v>705</v>
      </c>
      <c r="AA334" s="10">
        <v>850</v>
      </c>
      <c r="AB334" s="10">
        <v>356</v>
      </c>
      <c r="AC334" s="10">
        <v>243</v>
      </c>
      <c r="AD334" s="21">
        <v>479</v>
      </c>
      <c r="AE334" s="10">
        <v>80</v>
      </c>
      <c r="AF334" s="10">
        <v>638</v>
      </c>
      <c r="AG334" s="120">
        <v>1005</v>
      </c>
      <c r="AH334" s="5">
        <f t="shared" si="67"/>
        <v>16400</v>
      </c>
      <c r="AI334" s="5">
        <f t="shared" si="68"/>
        <v>11201200</v>
      </c>
      <c r="AL334" s="169" t="s">
        <v>864</v>
      </c>
      <c r="AM334" s="170" t="s">
        <v>643</v>
      </c>
      <c r="AN334" s="171" t="s">
        <v>800</v>
      </c>
      <c r="AO334" s="170" t="s">
        <v>707</v>
      </c>
      <c r="AP334" s="170" t="s">
        <v>987</v>
      </c>
      <c r="AQ334" s="170" t="s">
        <v>518</v>
      </c>
      <c r="AR334" s="170" t="s">
        <v>926</v>
      </c>
      <c r="AS334" s="170" t="s">
        <v>580</v>
      </c>
      <c r="AT334" s="170" t="s">
        <v>371</v>
      </c>
      <c r="AU334" s="170" t="s">
        <v>152</v>
      </c>
      <c r="AV334" s="170" t="s">
        <v>308</v>
      </c>
      <c r="AW334" s="171" t="s">
        <v>1120</v>
      </c>
      <c r="AX334" s="170" t="s">
        <v>497</v>
      </c>
      <c r="AY334" s="170" t="s">
        <v>27</v>
      </c>
      <c r="AZ334" s="170" t="s">
        <v>435</v>
      </c>
      <c r="BA334" s="170" t="s">
        <v>91</v>
      </c>
      <c r="BB334" s="171" t="s">
        <v>667</v>
      </c>
      <c r="BC334" s="170" t="s">
        <v>886</v>
      </c>
      <c r="BD334" s="170" t="s">
        <v>729</v>
      </c>
      <c r="BE334" s="170" t="s">
        <v>824</v>
      </c>
      <c r="BF334" s="170" t="s">
        <v>540</v>
      </c>
      <c r="BG334" s="170" t="s">
        <v>1011</v>
      </c>
      <c r="BH334" s="171" t="s">
        <v>604</v>
      </c>
      <c r="BI334" s="170" t="s">
        <v>949</v>
      </c>
      <c r="BJ334" s="170" t="s">
        <v>144</v>
      </c>
      <c r="BK334" s="171" t="s">
        <v>364</v>
      </c>
      <c r="BL334" s="170" t="s">
        <v>206</v>
      </c>
      <c r="BM334" s="170" t="s">
        <v>300</v>
      </c>
      <c r="BN334" s="170" t="s">
        <v>19</v>
      </c>
      <c r="BO334" s="170" t="s">
        <v>489</v>
      </c>
      <c r="BP334" s="170" t="s">
        <v>83</v>
      </c>
      <c r="BQ334" s="172" t="s">
        <v>427</v>
      </c>
      <c r="BS334" s="42"/>
      <c r="BT334" s="50" t="s">
        <v>903</v>
      </c>
      <c r="BU334" s="51" t="s">
        <v>1014</v>
      </c>
      <c r="BV334" s="52">
        <f>K3+(325*K5)</f>
        <v>326</v>
      </c>
      <c r="BW334" s="42"/>
    </row>
    <row r="335" spans="1:75" x14ac:dyDescent="0.2">
      <c r="A335" s="3" t="s">
        <v>0</v>
      </c>
      <c r="B335" s="5">
        <f>SUM(B303:B334)</f>
        <v>16400</v>
      </c>
      <c r="C335" s="5">
        <f t="shared" ref="C335:AG335" si="69">SUM(C303:C334)</f>
        <v>16400</v>
      </c>
      <c r="D335" s="5">
        <f t="shared" si="69"/>
        <v>16400</v>
      </c>
      <c r="E335" s="5">
        <f t="shared" si="69"/>
        <v>16400</v>
      </c>
      <c r="F335" s="5">
        <f t="shared" si="69"/>
        <v>16400</v>
      </c>
      <c r="G335" s="5">
        <f t="shared" si="69"/>
        <v>16400</v>
      </c>
      <c r="H335" s="5">
        <f t="shared" si="69"/>
        <v>16400</v>
      </c>
      <c r="I335" s="5">
        <f t="shared" si="69"/>
        <v>16400</v>
      </c>
      <c r="J335" s="5">
        <f t="shared" si="69"/>
        <v>16400</v>
      </c>
      <c r="K335" s="5">
        <f t="shared" si="69"/>
        <v>16400</v>
      </c>
      <c r="L335" s="5">
        <f t="shared" si="69"/>
        <v>16400</v>
      </c>
      <c r="M335" s="5">
        <f t="shared" si="69"/>
        <v>16400</v>
      </c>
      <c r="N335" s="5">
        <f t="shared" si="69"/>
        <v>16400</v>
      </c>
      <c r="O335" s="5">
        <f t="shared" si="69"/>
        <v>16400</v>
      </c>
      <c r="P335" s="5">
        <f t="shared" si="69"/>
        <v>16400</v>
      </c>
      <c r="Q335" s="5">
        <f t="shared" si="69"/>
        <v>16400</v>
      </c>
      <c r="R335" s="5">
        <f t="shared" si="69"/>
        <v>16400</v>
      </c>
      <c r="S335" s="5">
        <f t="shared" si="69"/>
        <v>16400</v>
      </c>
      <c r="T335" s="5">
        <f t="shared" si="69"/>
        <v>16400</v>
      </c>
      <c r="U335" s="5">
        <f t="shared" si="69"/>
        <v>16400</v>
      </c>
      <c r="V335" s="5">
        <f t="shared" si="69"/>
        <v>16400</v>
      </c>
      <c r="W335" s="5">
        <f t="shared" si="69"/>
        <v>16400</v>
      </c>
      <c r="X335" s="5">
        <f t="shared" si="69"/>
        <v>16400</v>
      </c>
      <c r="Y335" s="5">
        <f t="shared" si="69"/>
        <v>16400</v>
      </c>
      <c r="Z335" s="5">
        <f t="shared" si="69"/>
        <v>16400</v>
      </c>
      <c r="AA335" s="5">
        <f t="shared" si="69"/>
        <v>16400</v>
      </c>
      <c r="AB335" s="5">
        <f t="shared" si="69"/>
        <v>16400</v>
      </c>
      <c r="AC335" s="5">
        <f t="shared" si="69"/>
        <v>16400</v>
      </c>
      <c r="AD335" s="5">
        <f t="shared" si="69"/>
        <v>16400</v>
      </c>
      <c r="AE335" s="5">
        <f t="shared" si="69"/>
        <v>16400</v>
      </c>
      <c r="AF335" s="5">
        <f t="shared" si="69"/>
        <v>16400</v>
      </c>
      <c r="AG335" s="5">
        <f t="shared" si="69"/>
        <v>16400</v>
      </c>
      <c r="AH335" s="5"/>
      <c r="AI335" s="5"/>
      <c r="AL335" s="136"/>
      <c r="AM335" s="136"/>
      <c r="AN335" s="136"/>
      <c r="AO335" s="136"/>
      <c r="AP335" s="136"/>
      <c r="AQ335" s="136"/>
      <c r="AR335" s="136"/>
      <c r="AS335" s="136"/>
      <c r="AT335" s="136"/>
      <c r="AU335" s="136"/>
      <c r="AV335" s="136"/>
      <c r="AW335" s="136"/>
      <c r="AX335" s="136"/>
      <c r="AY335" s="136"/>
      <c r="AZ335" s="136"/>
      <c r="BA335" s="136"/>
      <c r="BB335" s="136"/>
      <c r="BC335" s="136"/>
      <c r="BD335" s="136"/>
      <c r="BE335" s="136"/>
      <c r="BF335" s="136"/>
      <c r="BG335" s="136"/>
      <c r="BH335" s="136"/>
      <c r="BI335" s="136"/>
      <c r="BJ335" s="136"/>
      <c r="BK335" s="136"/>
      <c r="BL335" s="136"/>
      <c r="BM335" s="136"/>
      <c r="BN335" s="136"/>
      <c r="BO335" s="136"/>
      <c r="BP335" s="136"/>
      <c r="BQ335" s="136"/>
      <c r="BS335" s="42"/>
      <c r="BT335" s="50" t="s">
        <v>562</v>
      </c>
      <c r="BU335" s="51" t="s">
        <v>1014</v>
      </c>
      <c r="BV335" s="52">
        <f>K3+(326*K5)</f>
        <v>327</v>
      </c>
      <c r="BW335" s="42"/>
    </row>
    <row r="336" spans="1:75" x14ac:dyDescent="0.2">
      <c r="A336" s="3" t="s">
        <v>1</v>
      </c>
      <c r="B336" s="5">
        <f>SUMSQ(B303:B334)</f>
        <v>11201200</v>
      </c>
      <c r="C336" s="5">
        <f t="shared" ref="C336:AG336" si="70">SUMSQ(C303:C334)</f>
        <v>11201200</v>
      </c>
      <c r="D336" s="5">
        <f t="shared" si="70"/>
        <v>11201200</v>
      </c>
      <c r="E336" s="5">
        <f t="shared" si="70"/>
        <v>11201200</v>
      </c>
      <c r="F336" s="5">
        <f t="shared" si="70"/>
        <v>11201200</v>
      </c>
      <c r="G336" s="5">
        <f t="shared" si="70"/>
        <v>11201200</v>
      </c>
      <c r="H336" s="5">
        <f t="shared" si="70"/>
        <v>11201200</v>
      </c>
      <c r="I336" s="5">
        <f t="shared" si="70"/>
        <v>11201200</v>
      </c>
      <c r="J336" s="5">
        <f t="shared" si="70"/>
        <v>11201200</v>
      </c>
      <c r="K336" s="5">
        <f t="shared" si="70"/>
        <v>11201200</v>
      </c>
      <c r="L336" s="5">
        <f t="shared" si="70"/>
        <v>11201200</v>
      </c>
      <c r="M336" s="5">
        <f t="shared" si="70"/>
        <v>11201200</v>
      </c>
      <c r="N336" s="5">
        <f t="shared" si="70"/>
        <v>11201200</v>
      </c>
      <c r="O336" s="5">
        <f t="shared" si="70"/>
        <v>11201200</v>
      </c>
      <c r="P336" s="5">
        <f t="shared" si="70"/>
        <v>11201200</v>
      </c>
      <c r="Q336" s="5">
        <f t="shared" si="70"/>
        <v>11201200</v>
      </c>
      <c r="R336" s="5">
        <f t="shared" si="70"/>
        <v>11201200</v>
      </c>
      <c r="S336" s="5">
        <f t="shared" si="70"/>
        <v>11201200</v>
      </c>
      <c r="T336" s="5">
        <f t="shared" si="70"/>
        <v>11201200</v>
      </c>
      <c r="U336" s="5">
        <f t="shared" si="70"/>
        <v>11201200</v>
      </c>
      <c r="V336" s="5">
        <f t="shared" si="70"/>
        <v>11201200</v>
      </c>
      <c r="W336" s="5">
        <f t="shared" si="70"/>
        <v>11201200</v>
      </c>
      <c r="X336" s="5">
        <f t="shared" si="70"/>
        <v>11201200</v>
      </c>
      <c r="Y336" s="5">
        <f t="shared" si="70"/>
        <v>11201200</v>
      </c>
      <c r="Z336" s="5">
        <f t="shared" si="70"/>
        <v>11201200</v>
      </c>
      <c r="AA336" s="5">
        <f t="shared" si="70"/>
        <v>11201200</v>
      </c>
      <c r="AB336" s="5">
        <f t="shared" si="70"/>
        <v>11201200</v>
      </c>
      <c r="AC336" s="5">
        <f t="shared" si="70"/>
        <v>11201200</v>
      </c>
      <c r="AD336" s="5">
        <f t="shared" si="70"/>
        <v>11201200</v>
      </c>
      <c r="AE336" s="5">
        <f t="shared" si="70"/>
        <v>11201200</v>
      </c>
      <c r="AF336" s="5">
        <f t="shared" si="70"/>
        <v>11201200</v>
      </c>
      <c r="AG336" s="5">
        <f t="shared" si="70"/>
        <v>11201200</v>
      </c>
      <c r="AH336" s="5" t="s">
        <v>5</v>
      </c>
      <c r="AI336" s="5"/>
      <c r="AL336" s="136"/>
      <c r="AM336" s="136"/>
      <c r="AN336" s="136"/>
      <c r="AO336" s="136"/>
      <c r="AP336" s="136"/>
      <c r="AQ336" s="136"/>
      <c r="AR336" s="136"/>
      <c r="AS336" s="136"/>
      <c r="AT336" s="136"/>
      <c r="AU336" s="136"/>
      <c r="AV336" s="136"/>
      <c r="AW336" s="136"/>
      <c r="AX336" s="136"/>
      <c r="AY336" s="136"/>
      <c r="AZ336" s="136"/>
      <c r="BA336" s="136"/>
      <c r="BB336" s="136"/>
      <c r="BC336" s="136"/>
      <c r="BD336" s="136"/>
      <c r="BE336" s="136"/>
      <c r="BF336" s="136"/>
      <c r="BG336" s="136"/>
      <c r="BH336" s="136"/>
      <c r="BI336" s="136"/>
      <c r="BJ336" s="136"/>
      <c r="BK336" s="136"/>
      <c r="BL336" s="136"/>
      <c r="BM336" s="136"/>
      <c r="BN336" s="136"/>
      <c r="BO336" s="136"/>
      <c r="BP336" s="136"/>
      <c r="BQ336" s="136"/>
      <c r="BS336" s="42"/>
      <c r="BT336" s="50" t="s">
        <v>748</v>
      </c>
      <c r="BU336" s="51" t="s">
        <v>1014</v>
      </c>
      <c r="BV336" s="52">
        <f>K3+(327*K5)</f>
        <v>328</v>
      </c>
      <c r="BW336" s="42"/>
    </row>
    <row r="337" spans="1:75" x14ac:dyDescent="0.2">
      <c r="A337" s="3"/>
      <c r="AH337" s="5"/>
      <c r="AI337" s="5"/>
      <c r="AK337" s="79" t="s">
        <v>1148</v>
      </c>
      <c r="AL337" s="137" t="s">
        <v>1098</v>
      </c>
      <c r="AM337" s="137" t="s">
        <v>1159</v>
      </c>
      <c r="AN337" s="137" t="s">
        <v>1160</v>
      </c>
      <c r="AO337" s="137" t="s">
        <v>1161</v>
      </c>
      <c r="AP337" s="137" t="s">
        <v>1102</v>
      </c>
      <c r="AQ337" s="137" t="s">
        <v>1162</v>
      </c>
      <c r="AR337" s="137" t="s">
        <v>1163</v>
      </c>
      <c r="AS337" s="137" t="s">
        <v>1164</v>
      </c>
      <c r="AT337" s="137" t="s">
        <v>1104</v>
      </c>
      <c r="AU337" s="137" t="s">
        <v>1165</v>
      </c>
      <c r="AV337" s="137" t="s">
        <v>1107</v>
      </c>
      <c r="AW337" s="137" t="s">
        <v>1105</v>
      </c>
      <c r="AX337" s="137" t="s">
        <v>1100</v>
      </c>
      <c r="AY337" s="137" t="s">
        <v>1166</v>
      </c>
      <c r="AZ337" s="137" t="s">
        <v>1167</v>
      </c>
      <c r="BA337" s="137" t="s">
        <v>1168</v>
      </c>
      <c r="BB337" s="137" t="s">
        <v>1169</v>
      </c>
      <c r="BC337" s="137" t="s">
        <v>1170</v>
      </c>
      <c r="BD337" s="137" t="s">
        <v>1171</v>
      </c>
      <c r="BE337" s="137" t="s">
        <v>1172</v>
      </c>
      <c r="BF337" s="137" t="s">
        <v>1173</v>
      </c>
      <c r="BG337" s="137" t="s">
        <v>1174</v>
      </c>
      <c r="BH337" s="137" t="s">
        <v>1175</v>
      </c>
      <c r="BI337" s="137" t="s">
        <v>1176</v>
      </c>
      <c r="BJ337" s="137" t="s">
        <v>1177</v>
      </c>
      <c r="BK337" s="137" t="s">
        <v>1178</v>
      </c>
      <c r="BL337" s="128" t="s">
        <v>1101</v>
      </c>
      <c r="BM337" s="128" t="s">
        <v>1099</v>
      </c>
      <c r="BN337" s="138" t="s">
        <v>1117</v>
      </c>
      <c r="BO337" s="121" t="s">
        <v>1106</v>
      </c>
      <c r="BP337" s="121" t="s">
        <v>1108</v>
      </c>
      <c r="BQ337" s="121" t="s">
        <v>1103</v>
      </c>
      <c r="BS337" s="42"/>
      <c r="BT337" s="50" t="s">
        <v>824</v>
      </c>
      <c r="BU337" s="51" t="s">
        <v>1014</v>
      </c>
      <c r="BV337" s="52">
        <f>K3+(328*K5)</f>
        <v>329</v>
      </c>
      <c r="BW337" s="42"/>
    </row>
    <row r="338" spans="1:75" x14ac:dyDescent="0.2">
      <c r="A338" s="3" t="s">
        <v>3</v>
      </c>
      <c r="B338" s="2">
        <f>B303</f>
        <v>20</v>
      </c>
      <c r="C338" s="2">
        <f>C304</f>
        <v>40</v>
      </c>
      <c r="D338" s="2">
        <f>D305</f>
        <v>74</v>
      </c>
      <c r="E338" s="2">
        <f>E306</f>
        <v>126</v>
      </c>
      <c r="F338" s="2">
        <f>F307</f>
        <v>143</v>
      </c>
      <c r="G338" s="2">
        <f>G308</f>
        <v>187</v>
      </c>
      <c r="H338" s="2">
        <f>H309</f>
        <v>213</v>
      </c>
      <c r="I338" s="2">
        <f>I310</f>
        <v>225</v>
      </c>
      <c r="J338" s="2">
        <f>J311</f>
        <v>285</v>
      </c>
      <c r="K338" s="2">
        <f>K312</f>
        <v>297</v>
      </c>
      <c r="L338" s="2">
        <f>L313</f>
        <v>327</v>
      </c>
      <c r="M338" s="2">
        <f>M314</f>
        <v>371</v>
      </c>
      <c r="N338" s="2">
        <f>N315</f>
        <v>386</v>
      </c>
      <c r="O338" s="2">
        <f>O316</f>
        <v>438</v>
      </c>
      <c r="P338" s="2">
        <f>P317</f>
        <v>476</v>
      </c>
      <c r="Q338" s="2">
        <f>Q318</f>
        <v>496</v>
      </c>
      <c r="R338" s="2">
        <f>R319</f>
        <v>529</v>
      </c>
      <c r="S338" s="2">
        <f>S320</f>
        <v>549</v>
      </c>
      <c r="T338" s="2">
        <f>T321</f>
        <v>587</v>
      </c>
      <c r="U338" s="2">
        <f>U322</f>
        <v>639</v>
      </c>
      <c r="V338" s="2">
        <f>V323</f>
        <v>654</v>
      </c>
      <c r="W338" s="2">
        <f>W324</f>
        <v>698</v>
      </c>
      <c r="X338" s="2">
        <f>X325</f>
        <v>728</v>
      </c>
      <c r="Y338" s="2">
        <f>Y326</f>
        <v>740</v>
      </c>
      <c r="Z338" s="2">
        <f>Z327</f>
        <v>800</v>
      </c>
      <c r="AA338" s="2">
        <f>AA328</f>
        <v>812</v>
      </c>
      <c r="AB338" s="2">
        <f>AB329</f>
        <v>838</v>
      </c>
      <c r="AC338" s="2">
        <f>AC330</f>
        <v>882</v>
      </c>
      <c r="AD338" s="2">
        <f>AD331</f>
        <v>899</v>
      </c>
      <c r="AE338" s="2">
        <f>AE332</f>
        <v>951</v>
      </c>
      <c r="AF338" s="2">
        <f>AF333</f>
        <v>985</v>
      </c>
      <c r="AG338" s="2">
        <f>AG334</f>
        <v>1005</v>
      </c>
      <c r="AH338" s="5">
        <f t="shared" ref="AH338:AH341" si="71">SUM(B338:AG338)</f>
        <v>16400</v>
      </c>
      <c r="AI338" s="5">
        <f t="shared" ref="AI338:AI341" si="72">SUMSQ(B338:AG338)</f>
        <v>11201200</v>
      </c>
      <c r="AJ338" s="2">
        <f t="shared" ref="AJ338:AJ341" si="73">B338^3+C338^3+D338^3+E338^3+F338^3+G338^3+H338^3+I338^3+J338^3+K338^3+L338^3+M338^3+N338^3+O338^3+P338^3+Q338^3+R338^3+S338^3+T338^3+U338^3+V338^3+W338^3+X338^3+Y338^3+Z338^3+AA338^3+AB338^3+AC338^3+AD338^3+AE338^3+AF338^3+AG338^3</f>
        <v>8606720000</v>
      </c>
      <c r="AK338" s="79" t="s">
        <v>1149</v>
      </c>
      <c r="AL338" s="137" t="s">
        <v>1098</v>
      </c>
      <c r="AM338" s="137" t="s">
        <v>1159</v>
      </c>
      <c r="AN338" s="137" t="s">
        <v>1160</v>
      </c>
      <c r="AO338" s="137" t="s">
        <v>1161</v>
      </c>
      <c r="AP338" s="137" t="s">
        <v>1102</v>
      </c>
      <c r="AQ338" s="137" t="s">
        <v>1162</v>
      </c>
      <c r="AR338" s="137" t="s">
        <v>1163</v>
      </c>
      <c r="AS338" s="137" t="s">
        <v>1164</v>
      </c>
      <c r="AT338" s="137" t="s">
        <v>1104</v>
      </c>
      <c r="AU338" s="137" t="s">
        <v>1165</v>
      </c>
      <c r="AV338" s="137" t="s">
        <v>1107</v>
      </c>
      <c r="AW338" s="137" t="s">
        <v>1105</v>
      </c>
      <c r="AX338" s="137" t="s">
        <v>1100</v>
      </c>
      <c r="AY338" s="137" t="s">
        <v>1166</v>
      </c>
      <c r="AZ338" s="137" t="s">
        <v>1167</v>
      </c>
      <c r="BA338" s="137" t="s">
        <v>1168</v>
      </c>
      <c r="BB338" s="137" t="s">
        <v>1169</v>
      </c>
      <c r="BC338" s="137" t="s">
        <v>1170</v>
      </c>
      <c r="BD338" s="137" t="s">
        <v>1171</v>
      </c>
      <c r="BE338" s="137" t="s">
        <v>1172</v>
      </c>
      <c r="BF338" s="137" t="s">
        <v>1173</v>
      </c>
      <c r="BG338" s="137" t="s">
        <v>1174</v>
      </c>
      <c r="BH338" s="137" t="s">
        <v>1175</v>
      </c>
      <c r="BI338" s="137" t="s">
        <v>1176</v>
      </c>
      <c r="BJ338" s="137" t="s">
        <v>1177</v>
      </c>
      <c r="BK338" s="137" t="s">
        <v>1178</v>
      </c>
      <c r="BL338" s="128" t="s">
        <v>1101</v>
      </c>
      <c r="BM338" s="128" t="s">
        <v>1099</v>
      </c>
      <c r="BN338" s="138" t="s">
        <v>1117</v>
      </c>
      <c r="BO338" s="121" t="s">
        <v>1106</v>
      </c>
      <c r="BP338" s="121" t="s">
        <v>1108</v>
      </c>
      <c r="BQ338" s="121" t="s">
        <v>1103</v>
      </c>
      <c r="BS338" s="42"/>
      <c r="BT338" s="50" t="s">
        <v>1008</v>
      </c>
      <c r="BU338" s="51" t="s">
        <v>1014</v>
      </c>
      <c r="BV338" s="52">
        <f>K3+(329*K5)</f>
        <v>330</v>
      </c>
      <c r="BW338" s="42"/>
    </row>
    <row r="339" spans="1:75" x14ac:dyDescent="0.2">
      <c r="A339" s="3" t="s">
        <v>4</v>
      </c>
      <c r="B339" s="2">
        <f>B334</f>
        <v>29</v>
      </c>
      <c r="C339" s="2">
        <f>C333</f>
        <v>41</v>
      </c>
      <c r="D339" s="2">
        <f>D332</f>
        <v>71</v>
      </c>
      <c r="E339" s="2">
        <f>E331</f>
        <v>115</v>
      </c>
      <c r="F339" s="2">
        <f>F330</f>
        <v>130</v>
      </c>
      <c r="G339" s="2">
        <f>G329</f>
        <v>182</v>
      </c>
      <c r="H339" s="2">
        <f>H328</f>
        <v>220</v>
      </c>
      <c r="I339" s="2">
        <f>I327</f>
        <v>240</v>
      </c>
      <c r="J339" s="2">
        <f>J326</f>
        <v>276</v>
      </c>
      <c r="K339" s="2">
        <f>K325</f>
        <v>296</v>
      </c>
      <c r="L339" s="2">
        <f>L324</f>
        <v>330</v>
      </c>
      <c r="M339" s="2">
        <f>M323</f>
        <v>382</v>
      </c>
      <c r="N339" s="2">
        <f>N322</f>
        <v>399</v>
      </c>
      <c r="O339" s="2">
        <f>O321</f>
        <v>443</v>
      </c>
      <c r="P339" s="2">
        <f>P320</f>
        <v>469</v>
      </c>
      <c r="Q339" s="2">
        <f>Q319</f>
        <v>481</v>
      </c>
      <c r="R339" s="2">
        <f>R318</f>
        <v>544</v>
      </c>
      <c r="S339" s="2">
        <f>S317</f>
        <v>556</v>
      </c>
      <c r="T339" s="2">
        <f>T316</f>
        <v>582</v>
      </c>
      <c r="U339" s="2">
        <f>U315</f>
        <v>626</v>
      </c>
      <c r="V339" s="2">
        <f>V314</f>
        <v>643</v>
      </c>
      <c r="W339" s="2">
        <f>W313</f>
        <v>695</v>
      </c>
      <c r="X339" s="2">
        <f>X312</f>
        <v>729</v>
      </c>
      <c r="Y339" s="2">
        <f>Y311</f>
        <v>749</v>
      </c>
      <c r="Z339" s="2">
        <f>Z310</f>
        <v>785</v>
      </c>
      <c r="AA339" s="2">
        <f>AA309</f>
        <v>805</v>
      </c>
      <c r="AB339" s="2">
        <f>AB308</f>
        <v>843</v>
      </c>
      <c r="AC339" s="2">
        <f>AC307</f>
        <v>895</v>
      </c>
      <c r="AD339" s="2">
        <f>AD306</f>
        <v>910</v>
      </c>
      <c r="AE339" s="2">
        <f>AE305</f>
        <v>954</v>
      </c>
      <c r="AF339" s="2">
        <f>AF304</f>
        <v>984</v>
      </c>
      <c r="AG339" s="2">
        <f>AG303</f>
        <v>996</v>
      </c>
      <c r="AH339" s="5">
        <f t="shared" si="71"/>
        <v>16400</v>
      </c>
      <c r="AI339" s="5">
        <f t="shared" si="72"/>
        <v>11201200</v>
      </c>
      <c r="AJ339" s="2">
        <f t="shared" si="73"/>
        <v>8606720000</v>
      </c>
      <c r="AN339" s="91"/>
      <c r="AO339" s="91"/>
      <c r="AP339" s="91"/>
      <c r="BS339" s="42"/>
      <c r="BT339" s="50" t="s">
        <v>574</v>
      </c>
      <c r="BU339" s="51" t="s">
        <v>1014</v>
      </c>
      <c r="BV339" s="52">
        <f>K3+(330*K5)</f>
        <v>331</v>
      </c>
      <c r="BW339" s="42"/>
    </row>
    <row r="340" spans="1:75" x14ac:dyDescent="0.2">
      <c r="A340" s="3" t="s">
        <v>6</v>
      </c>
      <c r="B340" s="2">
        <f>B319</f>
        <v>375</v>
      </c>
      <c r="C340" s="2">
        <f>C320</f>
        <v>323</v>
      </c>
      <c r="D340" s="2">
        <f>D321</f>
        <v>301</v>
      </c>
      <c r="E340" s="2">
        <f>E322</f>
        <v>281</v>
      </c>
      <c r="F340" s="2">
        <f>F323</f>
        <v>492</v>
      </c>
      <c r="G340" s="2">
        <f>G324</f>
        <v>480</v>
      </c>
      <c r="H340" s="2">
        <f>H325</f>
        <v>434</v>
      </c>
      <c r="I340" s="2">
        <f>I326</f>
        <v>390</v>
      </c>
      <c r="J340" s="2">
        <f>J327</f>
        <v>122</v>
      </c>
      <c r="K340" s="2">
        <f>K328</f>
        <v>78</v>
      </c>
      <c r="L340" s="2">
        <f>L329</f>
        <v>36</v>
      </c>
      <c r="M340" s="2">
        <f>M330</f>
        <v>24</v>
      </c>
      <c r="N340" s="2">
        <f>N331</f>
        <v>229</v>
      </c>
      <c r="O340" s="2">
        <f>O332</f>
        <v>209</v>
      </c>
      <c r="P340" s="2">
        <f>P333</f>
        <v>191</v>
      </c>
      <c r="Q340" s="2">
        <f>Q334</f>
        <v>139</v>
      </c>
      <c r="R340" s="2">
        <f>R303</f>
        <v>886</v>
      </c>
      <c r="S340" s="2">
        <f>S304</f>
        <v>834</v>
      </c>
      <c r="T340" s="2">
        <f>T305</f>
        <v>816</v>
      </c>
      <c r="U340" s="2">
        <f>U306</f>
        <v>796</v>
      </c>
      <c r="V340" s="2">
        <f>V307</f>
        <v>1001</v>
      </c>
      <c r="W340" s="2">
        <f>W308</f>
        <v>989</v>
      </c>
      <c r="X340" s="2">
        <f>X309</f>
        <v>947</v>
      </c>
      <c r="Y340" s="2">
        <f>Y310</f>
        <v>903</v>
      </c>
      <c r="Z340" s="2">
        <f>Z311</f>
        <v>635</v>
      </c>
      <c r="AA340" s="2">
        <f>AA312</f>
        <v>591</v>
      </c>
      <c r="AB340" s="2">
        <f>AB313</f>
        <v>545</v>
      </c>
      <c r="AC340" s="2">
        <f>AC314</f>
        <v>533</v>
      </c>
      <c r="AD340" s="2">
        <f>AD315</f>
        <v>744</v>
      </c>
      <c r="AE340" s="2">
        <f>AE316</f>
        <v>724</v>
      </c>
      <c r="AF340" s="2">
        <f>AF317</f>
        <v>702</v>
      </c>
      <c r="AG340" s="2">
        <f>AG318</f>
        <v>650</v>
      </c>
      <c r="AH340" s="5">
        <f t="shared" si="71"/>
        <v>16400</v>
      </c>
      <c r="AI340" s="5">
        <f t="shared" si="72"/>
        <v>11201200</v>
      </c>
      <c r="AJ340" s="2">
        <f t="shared" si="73"/>
        <v>8606720000</v>
      </c>
      <c r="AL340" s="92"/>
      <c r="AM340" s="92"/>
      <c r="AN340" s="92"/>
      <c r="AO340" s="92"/>
      <c r="AP340" s="92"/>
      <c r="AQ340" s="92"/>
      <c r="AR340" s="92"/>
      <c r="AS340" s="92"/>
      <c r="BJ340" s="92"/>
      <c r="BK340" s="92"/>
      <c r="BL340" s="92"/>
      <c r="BM340" s="92"/>
      <c r="BN340" s="92"/>
      <c r="BO340" s="92"/>
      <c r="BP340" s="92"/>
      <c r="BQ340" s="92"/>
      <c r="BS340" s="42"/>
      <c r="BT340" s="50" t="s">
        <v>642</v>
      </c>
      <c r="BU340" s="51" t="s">
        <v>1014</v>
      </c>
      <c r="BV340" s="52">
        <f>K3+(331*K5)</f>
        <v>332</v>
      </c>
      <c r="BW340" s="42"/>
    </row>
    <row r="341" spans="1:75" x14ac:dyDescent="0.2">
      <c r="A341" s="3" t="s">
        <v>7</v>
      </c>
      <c r="B341" s="2">
        <f>B318</f>
        <v>378</v>
      </c>
      <c r="C341" s="2">
        <f>C317</f>
        <v>334</v>
      </c>
      <c r="D341" s="2">
        <f>D316</f>
        <v>292</v>
      </c>
      <c r="E341" s="2">
        <f>E315</f>
        <v>280</v>
      </c>
      <c r="F341" s="2">
        <f>F314</f>
        <v>485</v>
      </c>
      <c r="G341" s="2">
        <f>G313</f>
        <v>465</v>
      </c>
      <c r="H341" s="2">
        <f>H312</f>
        <v>447</v>
      </c>
      <c r="I341" s="2">
        <f>I311</f>
        <v>395</v>
      </c>
      <c r="J341" s="2">
        <f>J310</f>
        <v>119</v>
      </c>
      <c r="K341" s="2">
        <f>K309</f>
        <v>67</v>
      </c>
      <c r="L341" s="2">
        <f>L308</f>
        <v>45</v>
      </c>
      <c r="M341" s="2">
        <f>M307</f>
        <v>25</v>
      </c>
      <c r="N341" s="2">
        <f>N306</f>
        <v>236</v>
      </c>
      <c r="O341" s="2">
        <f>O305</f>
        <v>224</v>
      </c>
      <c r="P341" s="2">
        <f>P304</f>
        <v>178</v>
      </c>
      <c r="Q341" s="2">
        <f>Q303</f>
        <v>134</v>
      </c>
      <c r="R341" s="2">
        <f>R334</f>
        <v>891</v>
      </c>
      <c r="S341" s="2">
        <f>S333</f>
        <v>847</v>
      </c>
      <c r="T341" s="2">
        <f>T332</f>
        <v>801</v>
      </c>
      <c r="U341" s="2">
        <f>U331</f>
        <v>789</v>
      </c>
      <c r="V341" s="2">
        <f>V330</f>
        <v>1000</v>
      </c>
      <c r="W341" s="2">
        <f>W329</f>
        <v>980</v>
      </c>
      <c r="X341" s="2">
        <f>X328</f>
        <v>958</v>
      </c>
      <c r="Y341" s="2">
        <f>Y327</f>
        <v>906</v>
      </c>
      <c r="Z341" s="2">
        <f>Z326</f>
        <v>630</v>
      </c>
      <c r="AA341" s="2">
        <f>AA325</f>
        <v>578</v>
      </c>
      <c r="AB341" s="2">
        <f>AB324</f>
        <v>560</v>
      </c>
      <c r="AC341" s="2">
        <f>AC323</f>
        <v>540</v>
      </c>
      <c r="AD341" s="2">
        <f>AD322</f>
        <v>745</v>
      </c>
      <c r="AE341" s="2">
        <f>AE321</f>
        <v>733</v>
      </c>
      <c r="AF341" s="2">
        <f>AF320</f>
        <v>691</v>
      </c>
      <c r="AG341" s="2">
        <f>AG319</f>
        <v>647</v>
      </c>
      <c r="AH341" s="5">
        <f t="shared" si="71"/>
        <v>16400</v>
      </c>
      <c r="AI341" s="5">
        <f t="shared" si="72"/>
        <v>11201200</v>
      </c>
      <c r="AJ341" s="2">
        <f t="shared" si="73"/>
        <v>8606720000</v>
      </c>
      <c r="BJ341" s="92"/>
      <c r="BK341" s="92"/>
      <c r="BL341" s="92"/>
      <c r="BM341" s="92"/>
      <c r="BN341" s="92"/>
      <c r="BO341" s="92"/>
      <c r="BP341" s="92"/>
      <c r="BQ341" s="92"/>
      <c r="BS341" s="42"/>
      <c r="BT341" s="50" t="s">
        <v>325</v>
      </c>
      <c r="BU341" s="51" t="s">
        <v>1014</v>
      </c>
      <c r="BV341" s="52">
        <f>K3+(332*K5)</f>
        <v>333</v>
      </c>
      <c r="BW341" s="42"/>
    </row>
    <row r="342" spans="1:75" x14ac:dyDescent="0.2">
      <c r="A342" s="3"/>
      <c r="BS342" s="42"/>
      <c r="BT342" s="50" t="s">
        <v>393</v>
      </c>
      <c r="BU342" s="51" t="s">
        <v>1014</v>
      </c>
      <c r="BV342" s="52">
        <f>K3+(333*K5)</f>
        <v>334</v>
      </c>
      <c r="BW342" s="42"/>
    </row>
    <row r="343" spans="1:75" x14ac:dyDescent="0.2">
      <c r="A343" s="3"/>
      <c r="BS343" s="42"/>
      <c r="BT343" s="50" t="s">
        <v>70</v>
      </c>
      <c r="BU343" s="51" t="s">
        <v>1014</v>
      </c>
      <c r="BV343" s="52">
        <f>K3+(334*K5)</f>
        <v>335</v>
      </c>
      <c r="BW343" s="42"/>
    </row>
    <row r="344" spans="1:75" x14ac:dyDescent="0.2">
      <c r="A344" s="3"/>
      <c r="BS344" s="42"/>
      <c r="BT344" s="50" t="s">
        <v>253</v>
      </c>
      <c r="BU344" s="51" t="s">
        <v>1014</v>
      </c>
      <c r="BV344" s="52">
        <f>K3+(335*K5)</f>
        <v>336</v>
      </c>
      <c r="BW344" s="42"/>
    </row>
    <row r="345" spans="1:75" x14ac:dyDescent="0.2">
      <c r="BS345" s="42"/>
      <c r="BT345" s="50" t="s">
        <v>732</v>
      </c>
      <c r="BU345" s="51" t="s">
        <v>1014</v>
      </c>
      <c r="BV345" s="52">
        <f>K3+(336*K5)</f>
        <v>337</v>
      </c>
      <c r="BW345" s="42"/>
    </row>
    <row r="346" spans="1:75" x14ac:dyDescent="0.2">
      <c r="BS346" s="42"/>
      <c r="BT346" s="50" t="s">
        <v>546</v>
      </c>
      <c r="BU346" s="51" t="s">
        <v>1014</v>
      </c>
      <c r="BV346" s="52">
        <f>K3+(337*K5)</f>
        <v>338</v>
      </c>
      <c r="BW346" s="42"/>
    </row>
    <row r="347" spans="1:75" x14ac:dyDescent="0.2">
      <c r="BS347" s="42"/>
      <c r="BT347" s="50" t="s">
        <v>919</v>
      </c>
      <c r="BU347" s="51" t="s">
        <v>1014</v>
      </c>
      <c r="BV347" s="52">
        <f>K3+(338*K5)</f>
        <v>339</v>
      </c>
      <c r="BW347" s="42"/>
    </row>
    <row r="348" spans="1:75" x14ac:dyDescent="0.2">
      <c r="BS348" s="42"/>
      <c r="BT348" s="50" t="s">
        <v>852</v>
      </c>
      <c r="BU348" s="51" t="s">
        <v>1014</v>
      </c>
      <c r="BV348" s="52">
        <f>K3+(339*K5)</f>
        <v>340</v>
      </c>
      <c r="BW348" s="42"/>
    </row>
    <row r="349" spans="1:75" x14ac:dyDescent="0.2">
      <c r="BS349" s="42"/>
      <c r="BT349" s="50" t="s">
        <v>163</v>
      </c>
      <c r="BU349" s="51" t="s">
        <v>1014</v>
      </c>
      <c r="BV349" s="52">
        <f>K3+(340*K5)</f>
        <v>341</v>
      </c>
      <c r="BW349" s="42"/>
    </row>
    <row r="350" spans="1:75" x14ac:dyDescent="0.2">
      <c r="BS350" s="42"/>
      <c r="BT350" s="50" t="s">
        <v>98</v>
      </c>
      <c r="BU350" s="51" t="s">
        <v>1014</v>
      </c>
      <c r="BV350" s="52">
        <f>K3+(341*K5)</f>
        <v>342</v>
      </c>
      <c r="BW350" s="42"/>
    </row>
    <row r="351" spans="1:75" x14ac:dyDescent="0.2">
      <c r="BS351" s="42"/>
      <c r="BT351" s="50" t="s">
        <v>483</v>
      </c>
      <c r="BU351" s="51" t="s">
        <v>1014</v>
      </c>
      <c r="BV351" s="52">
        <f>K3+(342*K5)</f>
        <v>343</v>
      </c>
      <c r="BW351" s="42"/>
    </row>
    <row r="352" spans="1:75" x14ac:dyDescent="0.2">
      <c r="B352" s="1"/>
      <c r="BS352" s="42"/>
      <c r="BT352" s="50" t="s">
        <v>297</v>
      </c>
      <c r="BU352" s="51" t="s">
        <v>1014</v>
      </c>
      <c r="BV352" s="52">
        <f>K3+(343*K5)</f>
        <v>344</v>
      </c>
      <c r="BW352" s="42"/>
    </row>
    <row r="353" spans="71:75" x14ac:dyDescent="0.2">
      <c r="BS353" s="42"/>
      <c r="BT353" s="50" t="s">
        <v>237</v>
      </c>
      <c r="BU353" s="51" t="s">
        <v>1014</v>
      </c>
      <c r="BV353" s="52">
        <f>K3+(344*K5)</f>
        <v>345</v>
      </c>
      <c r="BW353" s="42"/>
    </row>
    <row r="354" spans="71:75" x14ac:dyDescent="0.2">
      <c r="BS354" s="42"/>
      <c r="BT354" s="50" t="s">
        <v>54</v>
      </c>
      <c r="BU354" s="51" t="s">
        <v>1014</v>
      </c>
      <c r="BV354" s="52">
        <f>K3+(345*K5)</f>
        <v>346</v>
      </c>
      <c r="BW354" s="42"/>
    </row>
    <row r="355" spans="71:75" x14ac:dyDescent="0.2">
      <c r="BS355" s="42"/>
      <c r="BT355" s="50" t="s">
        <v>409</v>
      </c>
      <c r="BU355" s="51" t="s">
        <v>1014</v>
      </c>
      <c r="BV355" s="52">
        <f>K3+(346*K5)</f>
        <v>347</v>
      </c>
      <c r="BW355" s="42"/>
    </row>
    <row r="356" spans="71:75" x14ac:dyDescent="0.2">
      <c r="BS356" s="42"/>
      <c r="BT356" s="50" t="s">
        <v>341</v>
      </c>
      <c r="BU356" s="51" t="s">
        <v>1014</v>
      </c>
      <c r="BV356" s="52">
        <f>K3+(347*K5)</f>
        <v>348</v>
      </c>
      <c r="BW356" s="42"/>
    </row>
    <row r="357" spans="71:75" x14ac:dyDescent="0.2">
      <c r="BS357" s="42"/>
      <c r="BT357" s="50" t="s">
        <v>658</v>
      </c>
      <c r="BU357" s="51" t="s">
        <v>1014</v>
      </c>
      <c r="BV357" s="52">
        <f>K3+(348*K5)</f>
        <v>349</v>
      </c>
      <c r="BW357" s="42"/>
    </row>
    <row r="358" spans="71:75" x14ac:dyDescent="0.2">
      <c r="BS358" s="42"/>
      <c r="BT358" s="50" t="s">
        <v>590</v>
      </c>
      <c r="BU358" s="51" t="s">
        <v>1014</v>
      </c>
      <c r="BV358" s="52">
        <f>K3+(349*K5)</f>
        <v>350</v>
      </c>
      <c r="BW358" s="42"/>
    </row>
    <row r="359" spans="71:75" x14ac:dyDescent="0.2">
      <c r="BS359" s="42"/>
      <c r="BT359" s="50" t="s">
        <v>992</v>
      </c>
      <c r="BU359" s="51" t="s">
        <v>1014</v>
      </c>
      <c r="BV359" s="52">
        <f>K3+(350*K5)</f>
        <v>351</v>
      </c>
      <c r="BW359" s="42"/>
    </row>
    <row r="360" spans="71:75" x14ac:dyDescent="0.2">
      <c r="BS360" s="42"/>
      <c r="BT360" s="50" t="s">
        <v>808</v>
      </c>
      <c r="BU360" s="51" t="s">
        <v>1014</v>
      </c>
      <c r="BV360" s="52">
        <f>K3+(351*K5)</f>
        <v>352</v>
      </c>
      <c r="BW360" s="42"/>
    </row>
    <row r="361" spans="71:75" x14ac:dyDescent="0.2">
      <c r="BS361" s="42"/>
      <c r="BT361" s="50" t="s">
        <v>372</v>
      </c>
      <c r="BU361" s="51" t="s">
        <v>1014</v>
      </c>
      <c r="BV361" s="52">
        <f>K3+(352*K5)</f>
        <v>353</v>
      </c>
      <c r="BW361" s="42"/>
    </row>
    <row r="362" spans="71:75" x14ac:dyDescent="0.2">
      <c r="BS362" s="42"/>
      <c r="BT362" s="50" t="s">
        <v>441</v>
      </c>
      <c r="BU362" s="51" t="s">
        <v>1014</v>
      </c>
      <c r="BV362" s="52">
        <f>K3+(353*K5)</f>
        <v>354</v>
      </c>
      <c r="BW362" s="42"/>
    </row>
    <row r="363" spans="71:75" x14ac:dyDescent="0.2">
      <c r="BS363" s="42"/>
      <c r="BT363" s="50" t="s">
        <v>22</v>
      </c>
      <c r="BU363" s="51" t="s">
        <v>1014</v>
      </c>
      <c r="BV363" s="52">
        <f>K3+(354*K5)</f>
        <v>355</v>
      </c>
      <c r="BW363" s="42"/>
    </row>
    <row r="364" spans="71:75" x14ac:dyDescent="0.2">
      <c r="BS364" s="42"/>
      <c r="BT364" s="50" t="s">
        <v>206</v>
      </c>
      <c r="BU364" s="51" t="s">
        <v>1014</v>
      </c>
      <c r="BV364" s="52">
        <f>K3+(355*K5)</f>
        <v>356</v>
      </c>
      <c r="BW364" s="42"/>
    </row>
    <row r="365" spans="71:75" x14ac:dyDescent="0.2">
      <c r="BS365" s="42"/>
      <c r="BT365" s="50" t="s">
        <v>776</v>
      </c>
      <c r="BU365" s="51" t="s">
        <v>1014</v>
      </c>
      <c r="BV365" s="52">
        <f>K3+(356*K5)</f>
        <v>357</v>
      </c>
      <c r="BW365" s="42"/>
    </row>
    <row r="366" spans="71:75" x14ac:dyDescent="0.2">
      <c r="BS366" s="42"/>
      <c r="BT366" s="50" t="s">
        <v>960</v>
      </c>
      <c r="BU366" s="51" t="s">
        <v>1014</v>
      </c>
      <c r="BV366" s="52">
        <f>K3+(357*K5)</f>
        <v>358</v>
      </c>
      <c r="BW366" s="42"/>
    </row>
    <row r="367" spans="71:75" x14ac:dyDescent="0.2">
      <c r="BS367" s="42"/>
      <c r="BT367" s="50" t="s">
        <v>621</v>
      </c>
      <c r="BU367" s="51" t="s">
        <v>1014</v>
      </c>
      <c r="BV367" s="52">
        <f>K3+(358*K5)</f>
        <v>359</v>
      </c>
      <c r="BW367" s="42"/>
    </row>
    <row r="368" spans="71:75" x14ac:dyDescent="0.2">
      <c r="BS368" s="42"/>
      <c r="BT368" s="50" t="s">
        <v>690</v>
      </c>
      <c r="BU368" s="51" t="s">
        <v>1014</v>
      </c>
      <c r="BV368" s="52">
        <f>K3+(359*K5)</f>
        <v>360</v>
      </c>
      <c r="BW368" s="42"/>
    </row>
    <row r="369" spans="71:75" x14ac:dyDescent="0.2">
      <c r="BS369" s="42"/>
      <c r="BT369" s="50" t="s">
        <v>882</v>
      </c>
      <c r="BU369" s="51" t="s">
        <v>1014</v>
      </c>
      <c r="BV369" s="52">
        <f>K3+(360*K5)</f>
        <v>361</v>
      </c>
      <c r="BW369" s="42"/>
    </row>
    <row r="370" spans="71:75" x14ac:dyDescent="0.2">
      <c r="BS370" s="42"/>
      <c r="BT370" s="50" t="s">
        <v>950</v>
      </c>
      <c r="BU370" s="51" t="s">
        <v>1014</v>
      </c>
      <c r="BV370" s="52">
        <f>K3+(361*K5)</f>
        <v>362</v>
      </c>
      <c r="BW370" s="42"/>
    </row>
    <row r="371" spans="71:75" x14ac:dyDescent="0.2">
      <c r="BS371" s="42"/>
      <c r="BT371" s="50" t="s">
        <v>516</v>
      </c>
      <c r="BU371" s="51" t="s">
        <v>1014</v>
      </c>
      <c r="BV371" s="52">
        <f>K3+(362*K5)</f>
        <v>363</v>
      </c>
      <c r="BW371" s="42"/>
    </row>
    <row r="372" spans="71:75" x14ac:dyDescent="0.2">
      <c r="BS372" s="42"/>
      <c r="BT372" s="50" t="s">
        <v>702</v>
      </c>
      <c r="BU372" s="51" t="s">
        <v>1014</v>
      </c>
      <c r="BV372" s="52">
        <f>K3+(363*K5)</f>
        <v>364</v>
      </c>
      <c r="BW372" s="42"/>
    </row>
    <row r="373" spans="71:75" x14ac:dyDescent="0.2">
      <c r="BS373" s="42"/>
      <c r="BT373" s="50" t="s">
        <v>266</v>
      </c>
      <c r="BU373" s="51" t="s">
        <v>1014</v>
      </c>
      <c r="BV373" s="52">
        <f>K3+(364*K5)</f>
        <v>365</v>
      </c>
      <c r="BW373" s="42"/>
    </row>
    <row r="374" spans="71:75" x14ac:dyDescent="0.2">
      <c r="BS374" s="42"/>
      <c r="BT374" s="50" t="s">
        <v>453</v>
      </c>
      <c r="BU374" s="51" t="s">
        <v>1014</v>
      </c>
      <c r="BV374" s="52">
        <f>K3+(365*K5)</f>
        <v>366</v>
      </c>
      <c r="BW374" s="42"/>
    </row>
    <row r="375" spans="71:75" x14ac:dyDescent="0.2">
      <c r="BS375" s="42"/>
      <c r="BT375" s="50" t="s">
        <v>128</v>
      </c>
      <c r="BU375" s="51" t="s">
        <v>1014</v>
      </c>
      <c r="BV375" s="52">
        <f>K3+(366*K5)</f>
        <v>367</v>
      </c>
      <c r="BW375" s="42"/>
    </row>
    <row r="376" spans="71:75" x14ac:dyDescent="0.2">
      <c r="BS376" s="42"/>
      <c r="BT376" s="50" t="s">
        <v>194</v>
      </c>
      <c r="BU376" s="51" t="s">
        <v>1014</v>
      </c>
      <c r="BV376" s="52">
        <f>K3+(367*K5)</f>
        <v>368</v>
      </c>
      <c r="BW376" s="42"/>
    </row>
    <row r="377" spans="71:75" x14ac:dyDescent="0.2">
      <c r="BS377" s="42"/>
      <c r="BT377" s="50" t="s">
        <v>674</v>
      </c>
      <c r="BU377" s="51" t="s">
        <v>1014</v>
      </c>
      <c r="BV377" s="52">
        <f>K3+(368*K5)</f>
        <v>369</v>
      </c>
      <c r="BW377" s="42"/>
    </row>
    <row r="378" spans="71:75" x14ac:dyDescent="0.2">
      <c r="BS378" s="42"/>
      <c r="BT378" s="50" t="s">
        <v>606</v>
      </c>
      <c r="BU378" s="51" t="s">
        <v>1014</v>
      </c>
      <c r="BV378" s="52">
        <f>K3+(369*K5)</f>
        <v>370</v>
      </c>
      <c r="BW378" s="42"/>
    </row>
    <row r="379" spans="71:75" x14ac:dyDescent="0.2">
      <c r="BS379" s="42"/>
      <c r="BT379" s="50" t="s">
        <v>976</v>
      </c>
      <c r="BU379" s="51" t="s">
        <v>1014</v>
      </c>
      <c r="BV379" s="52">
        <f>K3+(370*K5)</f>
        <v>371</v>
      </c>
      <c r="BW379" s="42"/>
    </row>
    <row r="380" spans="71:75" x14ac:dyDescent="0.2">
      <c r="BS380" s="42"/>
      <c r="BT380" s="50" t="s">
        <v>792</v>
      </c>
      <c r="BU380" s="51" t="s">
        <v>1014</v>
      </c>
      <c r="BV380" s="52">
        <f>K3+(371*K5)</f>
        <v>372</v>
      </c>
      <c r="BW380" s="42"/>
    </row>
    <row r="381" spans="71:75" x14ac:dyDescent="0.2">
      <c r="BS381" s="42"/>
      <c r="BT381" s="50" t="s">
        <v>221</v>
      </c>
      <c r="BU381" s="51" t="s">
        <v>1014</v>
      </c>
      <c r="BV381" s="52">
        <f>K3+(372*K5)</f>
        <v>373</v>
      </c>
      <c r="BW381" s="42"/>
    </row>
    <row r="382" spans="71:75" x14ac:dyDescent="0.2">
      <c r="BS382" s="42"/>
      <c r="BT382" s="50" t="s">
        <v>38</v>
      </c>
      <c r="BU382" s="51" t="s">
        <v>1014</v>
      </c>
      <c r="BV382" s="52">
        <f>K3+(373*K5)</f>
        <v>374</v>
      </c>
      <c r="BW382" s="42"/>
    </row>
    <row r="383" spans="71:75" x14ac:dyDescent="0.2">
      <c r="BS383" s="42"/>
      <c r="BT383" s="50" t="s">
        <v>425</v>
      </c>
      <c r="BU383" s="51" t="s">
        <v>1014</v>
      </c>
      <c r="BV383" s="52">
        <f>K3+(374*K5)</f>
        <v>375</v>
      </c>
      <c r="BW383" s="42"/>
    </row>
    <row r="384" spans="71:75" x14ac:dyDescent="0.2">
      <c r="BS384" s="42"/>
      <c r="BT384" s="50" t="s">
        <v>357</v>
      </c>
      <c r="BU384" s="51" t="s">
        <v>1014</v>
      </c>
      <c r="BV384" s="52">
        <f>K3+(375*K5)</f>
        <v>376</v>
      </c>
      <c r="BW384" s="42"/>
    </row>
    <row r="385" spans="1:75" x14ac:dyDescent="0.2">
      <c r="A385" s="3"/>
      <c r="BS385" s="42"/>
      <c r="BT385" s="50" t="s">
        <v>178</v>
      </c>
      <c r="BU385" s="51" t="s">
        <v>1014</v>
      </c>
      <c r="BV385" s="52">
        <f>K3+(376*K5)</f>
        <v>377</v>
      </c>
      <c r="BW385" s="42"/>
    </row>
    <row r="386" spans="1:75" x14ac:dyDescent="0.2">
      <c r="A386" s="3"/>
      <c r="BS386" s="42"/>
      <c r="BT386" s="50" t="s">
        <v>113</v>
      </c>
      <c r="BU386" s="51" t="s">
        <v>1014</v>
      </c>
      <c r="BV386" s="52">
        <f>K3+(377*K5)</f>
        <v>378</v>
      </c>
      <c r="BW386" s="42"/>
    </row>
    <row r="387" spans="1:75" x14ac:dyDescent="0.2">
      <c r="A387" s="3"/>
      <c r="BS387" s="42"/>
      <c r="BT387" s="50" t="s">
        <v>469</v>
      </c>
      <c r="BU387" s="51" t="s">
        <v>1014</v>
      </c>
      <c r="BV387" s="52">
        <f>K3+(378*K5)</f>
        <v>379</v>
      </c>
      <c r="BW387" s="42"/>
    </row>
    <row r="388" spans="1:75" x14ac:dyDescent="0.2">
      <c r="BS388" s="42"/>
      <c r="BT388" s="50" t="s">
        <v>282</v>
      </c>
      <c r="BU388" s="51" t="s">
        <v>1014</v>
      </c>
      <c r="BV388" s="52">
        <f>K3+(379*K5)</f>
        <v>380</v>
      </c>
      <c r="BW388" s="42"/>
    </row>
    <row r="389" spans="1:75" x14ac:dyDescent="0.2">
      <c r="A389" s="3"/>
      <c r="BS389" s="42"/>
      <c r="BT389" s="50" t="s">
        <v>717</v>
      </c>
      <c r="BU389" s="51" t="s">
        <v>1014</v>
      </c>
      <c r="BV389" s="52">
        <f>K3+(380*K5)</f>
        <v>381</v>
      </c>
      <c r="BW389" s="42"/>
    </row>
    <row r="390" spans="1:75" x14ac:dyDescent="0.2">
      <c r="A390" s="3"/>
      <c r="BS390" s="42"/>
      <c r="BT390" s="50" t="s">
        <v>532</v>
      </c>
      <c r="BU390" s="51" t="s">
        <v>1014</v>
      </c>
      <c r="BV390" s="52">
        <f>K3+(381*K5)</f>
        <v>382</v>
      </c>
      <c r="BW390" s="42"/>
    </row>
    <row r="391" spans="1:75" x14ac:dyDescent="0.2">
      <c r="A391" s="3"/>
      <c r="BS391" s="42"/>
      <c r="BT391" s="50" t="s">
        <v>934</v>
      </c>
      <c r="BU391" s="51" t="s">
        <v>1014</v>
      </c>
      <c r="BV391" s="52">
        <f>K3+(382*K5)</f>
        <v>383</v>
      </c>
      <c r="BW391" s="42"/>
    </row>
    <row r="392" spans="1:75" x14ac:dyDescent="0.2">
      <c r="A392" s="3"/>
      <c r="BS392" s="42"/>
      <c r="BT392" s="50" t="s">
        <v>868</v>
      </c>
      <c r="BU392" s="51" t="s">
        <v>1014</v>
      </c>
      <c r="BV392" s="52">
        <f>K3+(383*K5)</f>
        <v>384</v>
      </c>
      <c r="BW392" s="42"/>
    </row>
    <row r="393" spans="1:75" x14ac:dyDescent="0.2">
      <c r="BS393" s="42"/>
      <c r="BT393" s="50" t="s">
        <v>565</v>
      </c>
      <c r="BU393" s="51" t="s">
        <v>1014</v>
      </c>
      <c r="BV393" s="52">
        <f>K3+(384*K5)</f>
        <v>385</v>
      </c>
      <c r="BW393" s="42"/>
    </row>
    <row r="394" spans="1:75" x14ac:dyDescent="0.2">
      <c r="BS394" s="42"/>
      <c r="BT394" s="50" t="s">
        <v>749</v>
      </c>
      <c r="BU394" s="51" t="s">
        <v>1014</v>
      </c>
      <c r="BV394" s="52">
        <f>K3+(385*K5)</f>
        <v>386</v>
      </c>
      <c r="BW394" s="42"/>
    </row>
    <row r="395" spans="1:75" x14ac:dyDescent="0.2">
      <c r="B395" s="1"/>
      <c r="BS395" s="42"/>
      <c r="BT395" s="50" t="s">
        <v>835</v>
      </c>
      <c r="BU395" s="51" t="s">
        <v>1014</v>
      </c>
      <c r="BV395" s="52">
        <f>K3+(386*K5)</f>
        <v>387</v>
      </c>
      <c r="BW395" s="42"/>
    </row>
    <row r="396" spans="1:75" x14ac:dyDescent="0.2">
      <c r="BS396" s="42"/>
      <c r="BT396" s="50" t="s">
        <v>900</v>
      </c>
      <c r="BU396" s="51" t="s">
        <v>1014</v>
      </c>
      <c r="BV396" s="52">
        <f>K3+(387*K5)</f>
        <v>388</v>
      </c>
      <c r="BW396" s="42"/>
    </row>
    <row r="397" spans="1:75" x14ac:dyDescent="0.2">
      <c r="BS397" s="42"/>
      <c r="BT397" s="50" t="s">
        <v>85</v>
      </c>
      <c r="BU397" s="51" t="s">
        <v>1014</v>
      </c>
      <c r="BV397" s="52">
        <f>K3+(388*K5)</f>
        <v>389</v>
      </c>
      <c r="BW397" s="42"/>
    </row>
    <row r="398" spans="1:75" x14ac:dyDescent="0.2">
      <c r="BS398" s="42"/>
      <c r="BT398" s="50" t="s">
        <v>149</v>
      </c>
      <c r="BU398" s="51" t="s">
        <v>1014</v>
      </c>
      <c r="BV398" s="52">
        <f>K3+(389*K5)</f>
        <v>390</v>
      </c>
      <c r="BW398" s="42"/>
    </row>
    <row r="399" spans="1:75" x14ac:dyDescent="0.2">
      <c r="BS399" s="42"/>
      <c r="BT399" s="50" t="s">
        <v>312</v>
      </c>
      <c r="BU399" s="51" t="s">
        <v>1014</v>
      </c>
      <c r="BV399" s="52">
        <f>K3+(390*K5)</f>
        <v>391</v>
      </c>
      <c r="BW399" s="42"/>
    </row>
    <row r="400" spans="1:75" x14ac:dyDescent="0.2">
      <c r="BS400" s="42"/>
      <c r="BT400" s="50" t="s">
        <v>496</v>
      </c>
      <c r="BU400" s="51" t="s">
        <v>1014</v>
      </c>
      <c r="BV400" s="52">
        <f>K3+(391*K5)</f>
        <v>392</v>
      </c>
      <c r="BW400" s="42"/>
    </row>
    <row r="401" spans="71:75" x14ac:dyDescent="0.2">
      <c r="BS401" s="42"/>
      <c r="BT401" s="50" t="s">
        <v>73</v>
      </c>
      <c r="BU401" s="51" t="s">
        <v>1014</v>
      </c>
      <c r="BV401" s="52">
        <f>K3+(392*K5)</f>
        <v>393</v>
      </c>
      <c r="BW401" s="42"/>
    </row>
    <row r="402" spans="71:75" x14ac:dyDescent="0.2">
      <c r="BS402" s="42"/>
      <c r="BT402" s="50" t="s">
        <v>254</v>
      </c>
      <c r="BU402" s="51" t="s">
        <v>1014</v>
      </c>
      <c r="BV402" s="52">
        <f>K3+(393*K5)</f>
        <v>394</v>
      </c>
      <c r="BW402" s="42"/>
    </row>
    <row r="403" spans="71:75" x14ac:dyDescent="0.2">
      <c r="BS403" s="42"/>
      <c r="BT403" s="50" t="s">
        <v>324</v>
      </c>
      <c r="BU403" s="51" t="s">
        <v>1014</v>
      </c>
      <c r="BV403" s="52">
        <f>K3+(394*K5)</f>
        <v>395</v>
      </c>
      <c r="BW403" s="42"/>
    </row>
    <row r="404" spans="71:75" x14ac:dyDescent="0.2">
      <c r="BS404" s="42"/>
      <c r="BT404" s="50" t="s">
        <v>390</v>
      </c>
      <c r="BU404" s="51" t="s">
        <v>1014</v>
      </c>
      <c r="BV404" s="52">
        <f>K3+(395*K5)</f>
        <v>396</v>
      </c>
      <c r="BW404" s="42"/>
    </row>
    <row r="405" spans="71:75" x14ac:dyDescent="0.2">
      <c r="BS405" s="42"/>
      <c r="BT405" s="50" t="s">
        <v>577</v>
      </c>
      <c r="BU405" s="51" t="s">
        <v>1014</v>
      </c>
      <c r="BV405" s="52">
        <f>K3+(396*K5)</f>
        <v>397</v>
      </c>
      <c r="BW405" s="42"/>
    </row>
    <row r="406" spans="71:75" x14ac:dyDescent="0.2">
      <c r="BS406" s="42"/>
      <c r="BT406" s="50" t="s">
        <v>643</v>
      </c>
      <c r="BU406" s="51" t="s">
        <v>1014</v>
      </c>
      <c r="BV406" s="52">
        <f>K3+(397*K5)</f>
        <v>398</v>
      </c>
      <c r="BW406" s="42"/>
    </row>
    <row r="407" spans="71:75" x14ac:dyDescent="0.2">
      <c r="BS407" s="42"/>
      <c r="BT407" s="50" t="s">
        <v>823</v>
      </c>
      <c r="BU407" s="51" t="s">
        <v>1014</v>
      </c>
      <c r="BV407" s="52">
        <f>K3+(398*K5)</f>
        <v>399</v>
      </c>
      <c r="BW407" s="42"/>
    </row>
    <row r="408" spans="71:75" x14ac:dyDescent="0.2">
      <c r="BS408" s="42"/>
      <c r="BT408" s="50" t="s">
        <v>1005</v>
      </c>
      <c r="BU408" s="51" t="s">
        <v>1014</v>
      </c>
      <c r="BV408" s="52">
        <f>K3+(399*K5)</f>
        <v>400</v>
      </c>
      <c r="BW408" s="42"/>
    </row>
    <row r="409" spans="71:75" x14ac:dyDescent="0.2">
      <c r="BS409" s="42"/>
      <c r="BT409" s="50" t="s">
        <v>480</v>
      </c>
      <c r="BU409" s="51" t="s">
        <v>1014</v>
      </c>
      <c r="BV409" s="52">
        <f>K3+(400*K5)</f>
        <v>401</v>
      </c>
      <c r="BW409" s="42"/>
    </row>
    <row r="410" spans="71:75" x14ac:dyDescent="0.2">
      <c r="BS410" s="42"/>
      <c r="BT410" s="50" t="s">
        <v>296</v>
      </c>
      <c r="BU410" s="51" t="s">
        <v>1014</v>
      </c>
      <c r="BV410" s="52">
        <f>K3+(401*K5)</f>
        <v>402</v>
      </c>
      <c r="BW410" s="42"/>
    </row>
    <row r="411" spans="71:75" x14ac:dyDescent="0.2">
      <c r="BS411" s="42"/>
      <c r="BT411" s="50" t="s">
        <v>164</v>
      </c>
      <c r="BU411" s="51" t="s">
        <v>1014</v>
      </c>
      <c r="BV411" s="52">
        <f>K3+(402*K5)</f>
        <v>403</v>
      </c>
      <c r="BW411" s="42"/>
    </row>
    <row r="412" spans="71:75" x14ac:dyDescent="0.2">
      <c r="BS412" s="42"/>
      <c r="BT412" s="50" t="s">
        <v>101</v>
      </c>
      <c r="BU412" s="51" t="s">
        <v>1014</v>
      </c>
      <c r="BV412" s="52">
        <f>K3+(403*K5)</f>
        <v>404</v>
      </c>
      <c r="BW412" s="42"/>
    </row>
    <row r="413" spans="71:75" x14ac:dyDescent="0.2">
      <c r="BS413" s="42"/>
      <c r="BT413" s="50" t="s">
        <v>916</v>
      </c>
      <c r="BU413" s="51" t="s">
        <v>1014</v>
      </c>
      <c r="BV413" s="52">
        <f>K3+(404*K5)</f>
        <v>405</v>
      </c>
      <c r="BW413" s="42"/>
    </row>
    <row r="414" spans="71:75" x14ac:dyDescent="0.2">
      <c r="BS414" s="42"/>
      <c r="BT414" s="50" t="s">
        <v>851</v>
      </c>
      <c r="BU414" s="51" t="s">
        <v>1014</v>
      </c>
      <c r="BV414" s="52">
        <f>K3+(405*K5)</f>
        <v>406</v>
      </c>
      <c r="BW414" s="42"/>
    </row>
    <row r="415" spans="71:75" x14ac:dyDescent="0.2">
      <c r="BS415" s="42"/>
      <c r="BT415" s="50" t="s">
        <v>733</v>
      </c>
      <c r="BU415" s="51" t="s">
        <v>1014</v>
      </c>
      <c r="BV415" s="52">
        <f>K3+(406*K5)</f>
        <v>407</v>
      </c>
      <c r="BW415" s="42"/>
    </row>
    <row r="416" spans="71:75" x14ac:dyDescent="0.2">
      <c r="BS416" s="42"/>
      <c r="BT416" s="50" t="s">
        <v>549</v>
      </c>
      <c r="BU416" s="51" t="s">
        <v>1014</v>
      </c>
      <c r="BV416" s="52">
        <f>K3+(407*K5)</f>
        <v>408</v>
      </c>
      <c r="BW416" s="42"/>
    </row>
    <row r="417" spans="1:75" x14ac:dyDescent="0.2">
      <c r="BS417" s="42"/>
      <c r="BT417" s="50" t="s">
        <v>989</v>
      </c>
      <c r="BU417" s="51" t="s">
        <v>1014</v>
      </c>
      <c r="BV417" s="52">
        <f>K3+(408*K5)</f>
        <v>409</v>
      </c>
      <c r="BW417" s="42"/>
    </row>
    <row r="418" spans="1:75" x14ac:dyDescent="0.2">
      <c r="BS418" s="42"/>
      <c r="BT418" s="50" t="s">
        <v>807</v>
      </c>
      <c r="BU418" s="51" t="s">
        <v>1014</v>
      </c>
      <c r="BV418" s="52">
        <f>K3+(409*K5)</f>
        <v>410</v>
      </c>
      <c r="BW418" s="42"/>
    </row>
    <row r="419" spans="1:75" x14ac:dyDescent="0.2">
      <c r="BS419" s="42"/>
      <c r="BT419" s="50" t="s">
        <v>659</v>
      </c>
      <c r="BU419" s="51" t="s">
        <v>1014</v>
      </c>
      <c r="BV419" s="52">
        <f>K3+(410*K5)</f>
        <v>411</v>
      </c>
      <c r="BW419" s="42"/>
    </row>
    <row r="420" spans="1:75" x14ac:dyDescent="0.2">
      <c r="BS420" s="42"/>
      <c r="BT420" s="50" t="s">
        <v>593</v>
      </c>
      <c r="BU420" s="51" t="s">
        <v>1014</v>
      </c>
      <c r="BV420" s="52">
        <f>K3+(411*K5)</f>
        <v>412</v>
      </c>
      <c r="BW420" s="42"/>
    </row>
    <row r="421" spans="1:75" x14ac:dyDescent="0.2">
      <c r="BS421" s="42"/>
      <c r="BT421" s="50" t="s">
        <v>406</v>
      </c>
      <c r="BU421" s="51" t="s">
        <v>1014</v>
      </c>
      <c r="BV421" s="52">
        <f>K3+(412*K5)</f>
        <v>413</v>
      </c>
      <c r="BW421" s="42"/>
    </row>
    <row r="422" spans="1:75" x14ac:dyDescent="0.2">
      <c r="BS422" s="42"/>
      <c r="BT422" s="50" t="s">
        <v>340</v>
      </c>
      <c r="BU422" s="51" t="s">
        <v>1014</v>
      </c>
      <c r="BV422" s="52">
        <f>K3+(413*K5)</f>
        <v>414</v>
      </c>
      <c r="BW422" s="42"/>
    </row>
    <row r="423" spans="1:75" x14ac:dyDescent="0.2">
      <c r="BS423" s="42"/>
      <c r="BT423" s="50" t="s">
        <v>238</v>
      </c>
      <c r="BU423" s="51" t="s">
        <v>1014</v>
      </c>
      <c r="BV423" s="52">
        <f>K3+(414*K5)</f>
        <v>415</v>
      </c>
      <c r="BW423" s="42"/>
    </row>
    <row r="424" spans="1:75" x14ac:dyDescent="0.2">
      <c r="BS424" s="42"/>
      <c r="BT424" s="50" t="s">
        <v>57</v>
      </c>
      <c r="BU424" s="51" t="s">
        <v>1014</v>
      </c>
      <c r="BV424" s="52">
        <f>K3+(415*K5)</f>
        <v>416</v>
      </c>
      <c r="BW424" s="42"/>
    </row>
    <row r="425" spans="1:75" x14ac:dyDescent="0.2">
      <c r="BS425" s="42"/>
      <c r="BT425" s="50" t="s">
        <v>624</v>
      </c>
      <c r="BU425" s="51" t="s">
        <v>1014</v>
      </c>
      <c r="BV425" s="52">
        <f>K3+(416*K5)</f>
        <v>417</v>
      </c>
      <c r="BW425" s="42"/>
    </row>
    <row r="426" spans="1:75" x14ac:dyDescent="0.2">
      <c r="BS426" s="42"/>
      <c r="BT426" s="50" t="s">
        <v>691</v>
      </c>
      <c r="BU426" s="51" t="s">
        <v>1014</v>
      </c>
      <c r="BV426" s="52">
        <f>K3+(417*K5)</f>
        <v>418</v>
      </c>
      <c r="BW426" s="42"/>
    </row>
    <row r="427" spans="1:75" x14ac:dyDescent="0.2">
      <c r="BS427" s="42"/>
      <c r="BT427" s="50" t="s">
        <v>775</v>
      </c>
      <c r="BU427" s="51" t="s">
        <v>1014</v>
      </c>
      <c r="BV427" s="52">
        <f>K3+(418*K5)</f>
        <v>419</v>
      </c>
      <c r="BW427" s="42"/>
    </row>
    <row r="428" spans="1:75" x14ac:dyDescent="0.2">
      <c r="A428" s="3"/>
      <c r="BS428" s="42"/>
      <c r="BT428" s="50" t="s">
        <v>957</v>
      </c>
      <c r="BU428" s="51" t="s">
        <v>1014</v>
      </c>
      <c r="BV428" s="52">
        <f>K3+(419*K5)</f>
        <v>420</v>
      </c>
      <c r="BW428" s="42"/>
    </row>
    <row r="429" spans="1:75" x14ac:dyDescent="0.2">
      <c r="A429" s="3"/>
      <c r="BS429" s="42"/>
      <c r="BT429" s="50" t="s">
        <v>25</v>
      </c>
      <c r="BU429" s="51" t="s">
        <v>1014</v>
      </c>
      <c r="BV429" s="52">
        <f>K3+(420*K5)</f>
        <v>421</v>
      </c>
      <c r="BW429" s="42"/>
    </row>
    <row r="430" spans="1:75" x14ac:dyDescent="0.2">
      <c r="A430" s="3"/>
      <c r="BS430" s="42"/>
      <c r="BT430" s="50" t="s">
        <v>207</v>
      </c>
      <c r="BU430" s="51" t="s">
        <v>1014</v>
      </c>
      <c r="BV430" s="52">
        <f>K3+(421*K5)</f>
        <v>422</v>
      </c>
      <c r="BW430" s="42"/>
    </row>
    <row r="431" spans="1:75" x14ac:dyDescent="0.2">
      <c r="BS431" s="42"/>
      <c r="BT431" s="50" t="s">
        <v>371</v>
      </c>
      <c r="BU431" s="51" t="s">
        <v>1014</v>
      </c>
      <c r="BV431" s="52">
        <f>K3+(422*K5)</f>
        <v>423</v>
      </c>
      <c r="BW431" s="42"/>
    </row>
    <row r="432" spans="1:75" x14ac:dyDescent="0.2">
      <c r="A432" s="3"/>
      <c r="BS432" s="42"/>
      <c r="BT432" s="50" t="s">
        <v>438</v>
      </c>
      <c r="BU432" s="51" t="s">
        <v>1014</v>
      </c>
      <c r="BV432" s="52">
        <f>K3+(423*K5)</f>
        <v>424</v>
      </c>
      <c r="BW432" s="42"/>
    </row>
    <row r="433" spans="1:75" x14ac:dyDescent="0.2">
      <c r="A433" s="3"/>
      <c r="BS433" s="42"/>
      <c r="BT433" s="50" t="s">
        <v>131</v>
      </c>
      <c r="BU433" s="51" t="s">
        <v>1014</v>
      </c>
      <c r="BV433" s="52">
        <f>K3+(424*K5)</f>
        <v>425</v>
      </c>
      <c r="BW433" s="42"/>
    </row>
    <row r="434" spans="1:75" x14ac:dyDescent="0.2">
      <c r="A434" s="3"/>
      <c r="BS434" s="42"/>
      <c r="BT434" s="50" t="s">
        <v>195</v>
      </c>
      <c r="BU434" s="51" t="s">
        <v>1014</v>
      </c>
      <c r="BV434" s="52">
        <f>K3+(425*K5)</f>
        <v>426</v>
      </c>
      <c r="BW434" s="42"/>
    </row>
    <row r="435" spans="1:75" x14ac:dyDescent="0.2">
      <c r="A435" s="3"/>
      <c r="BS435" s="42"/>
      <c r="BT435" s="50" t="s">
        <v>265</v>
      </c>
      <c r="BU435" s="51" t="s">
        <v>1014</v>
      </c>
      <c r="BV435" s="52">
        <f>K3+(426*K5)</f>
        <v>427</v>
      </c>
      <c r="BW435" s="42"/>
    </row>
    <row r="436" spans="1:75" x14ac:dyDescent="0.2">
      <c r="BS436" s="42"/>
      <c r="BT436" s="50" t="s">
        <v>450</v>
      </c>
      <c r="BU436" s="51" t="s">
        <v>1014</v>
      </c>
      <c r="BV436" s="52">
        <f>K3+(427*K5)</f>
        <v>428</v>
      </c>
      <c r="BW436" s="42"/>
    </row>
    <row r="437" spans="1:75" x14ac:dyDescent="0.2">
      <c r="BS437" s="42"/>
      <c r="BT437" s="50" t="s">
        <v>519</v>
      </c>
      <c r="BU437" s="51" t="s">
        <v>1014</v>
      </c>
      <c r="BV437" s="52">
        <f>K3+(428*K5)</f>
        <v>429</v>
      </c>
      <c r="BW437" s="42"/>
    </row>
    <row r="438" spans="1:75" x14ac:dyDescent="0.2">
      <c r="B438" s="1"/>
      <c r="BS438" s="42"/>
      <c r="BT438" s="50" t="s">
        <v>703</v>
      </c>
      <c r="BU438" s="51" t="s">
        <v>1014</v>
      </c>
      <c r="BV438" s="52">
        <f>K3+(429*K5)</f>
        <v>430</v>
      </c>
      <c r="BW438" s="42"/>
    </row>
    <row r="439" spans="1:75" x14ac:dyDescent="0.2">
      <c r="BS439" s="42"/>
      <c r="BT439" s="50" t="s">
        <v>881</v>
      </c>
      <c r="BU439" s="51" t="s">
        <v>1014</v>
      </c>
      <c r="BV439" s="52">
        <f>K3+(430*K5)</f>
        <v>431</v>
      </c>
      <c r="BW439" s="42"/>
    </row>
    <row r="440" spans="1:75" x14ac:dyDescent="0.2">
      <c r="BS440" s="42"/>
      <c r="BT440" s="50" t="s">
        <v>947</v>
      </c>
      <c r="BU440" s="51" t="s">
        <v>1014</v>
      </c>
      <c r="BV440" s="52">
        <f>K3+(431*K5)</f>
        <v>432</v>
      </c>
      <c r="BW440" s="42"/>
    </row>
    <row r="441" spans="1:75" x14ac:dyDescent="0.2">
      <c r="BS441" s="42"/>
      <c r="BT441" s="50" t="s">
        <v>422</v>
      </c>
      <c r="BU441" s="51" t="s">
        <v>1014</v>
      </c>
      <c r="BV441" s="52">
        <f>K3+(432*K5)</f>
        <v>433</v>
      </c>
      <c r="BW441" s="42"/>
    </row>
    <row r="442" spans="1:75" x14ac:dyDescent="0.2">
      <c r="BS442" s="42"/>
      <c r="BT442" s="50" t="s">
        <v>356</v>
      </c>
      <c r="BU442" s="51" t="s">
        <v>1014</v>
      </c>
      <c r="BV442" s="52">
        <f>K3+(433*K5)</f>
        <v>434</v>
      </c>
      <c r="BW442" s="42"/>
    </row>
    <row r="443" spans="1:75" x14ac:dyDescent="0.2">
      <c r="BS443" s="42"/>
      <c r="BT443" s="50" t="s">
        <v>222</v>
      </c>
      <c r="BU443" s="51" t="s">
        <v>1014</v>
      </c>
      <c r="BV443" s="52">
        <f>K3+(434*K5)</f>
        <v>435</v>
      </c>
      <c r="BW443" s="42"/>
    </row>
    <row r="444" spans="1:75" x14ac:dyDescent="0.2">
      <c r="BS444" s="42"/>
      <c r="BT444" s="50" t="s">
        <v>41</v>
      </c>
      <c r="BU444" s="51" t="s">
        <v>1014</v>
      </c>
      <c r="BV444" s="52">
        <f>K3+(435*K5)</f>
        <v>436</v>
      </c>
      <c r="BW444" s="42"/>
    </row>
    <row r="445" spans="1:75" x14ac:dyDescent="0.2">
      <c r="BS445" s="42"/>
      <c r="BT445" s="50" t="s">
        <v>973</v>
      </c>
      <c r="BU445" s="51" t="s">
        <v>1014</v>
      </c>
      <c r="BV445" s="52">
        <f>K3+(436*K5)</f>
        <v>437</v>
      </c>
      <c r="BW445" s="42"/>
    </row>
    <row r="446" spans="1:75" x14ac:dyDescent="0.2">
      <c r="BS446" s="42"/>
      <c r="BT446" s="50" t="s">
        <v>791</v>
      </c>
      <c r="BU446" s="51" t="s">
        <v>1014</v>
      </c>
      <c r="BV446" s="52">
        <f>K3+(437*K5)</f>
        <v>438</v>
      </c>
      <c r="BW446" s="42"/>
    </row>
    <row r="447" spans="1:75" x14ac:dyDescent="0.2">
      <c r="BS447" s="42"/>
      <c r="BT447" s="50" t="s">
        <v>675</v>
      </c>
      <c r="BU447" s="51" t="s">
        <v>1014</v>
      </c>
      <c r="BV447" s="52">
        <f>K3+(438*K5)</f>
        <v>439</v>
      </c>
      <c r="BW447" s="42"/>
    </row>
    <row r="448" spans="1:75" x14ac:dyDescent="0.2">
      <c r="BS448" s="42"/>
      <c r="BT448" s="50" t="s">
        <v>609</v>
      </c>
      <c r="BU448" s="51" t="s">
        <v>1014</v>
      </c>
      <c r="BV448" s="52">
        <f>K3+(439*K5)</f>
        <v>440</v>
      </c>
      <c r="BW448" s="42"/>
    </row>
    <row r="449" spans="71:75" x14ac:dyDescent="0.2">
      <c r="BS449" s="42"/>
      <c r="BT449" s="50" t="s">
        <v>932</v>
      </c>
      <c r="BU449" s="51" t="s">
        <v>1014</v>
      </c>
      <c r="BV449" s="52">
        <f>K3+(440*K5)</f>
        <v>441</v>
      </c>
      <c r="BW449" s="42"/>
    </row>
    <row r="450" spans="71:75" x14ac:dyDescent="0.2">
      <c r="BS450" s="42"/>
      <c r="BT450" s="50" t="s">
        <v>867</v>
      </c>
      <c r="BU450" s="51" t="s">
        <v>1014</v>
      </c>
      <c r="BV450" s="52">
        <f>K3+(441*K5)</f>
        <v>442</v>
      </c>
      <c r="BW450" s="42"/>
    </row>
    <row r="451" spans="71:75" x14ac:dyDescent="0.2">
      <c r="BS451" s="42"/>
      <c r="BT451" s="50" t="s">
        <v>718</v>
      </c>
      <c r="BU451" s="51" t="s">
        <v>1014</v>
      </c>
      <c r="BV451" s="52">
        <f>K3+(442*K5)</f>
        <v>443</v>
      </c>
      <c r="BW451" s="42"/>
    </row>
    <row r="452" spans="71:75" x14ac:dyDescent="0.2">
      <c r="BS452" s="42"/>
      <c r="BT452" s="50" t="s">
        <v>534</v>
      </c>
      <c r="BU452" s="51" t="s">
        <v>1014</v>
      </c>
      <c r="BV452" s="52">
        <f>K3+(443*K5)</f>
        <v>444</v>
      </c>
      <c r="BW452" s="42"/>
    </row>
    <row r="453" spans="71:75" x14ac:dyDescent="0.2">
      <c r="BS453" s="42"/>
      <c r="BT453" s="50" t="s">
        <v>466</v>
      </c>
      <c r="BU453" s="51" t="s">
        <v>1014</v>
      </c>
      <c r="BV453" s="52">
        <f>K3+(444*K5)</f>
        <v>445</v>
      </c>
      <c r="BW453" s="42"/>
    </row>
    <row r="454" spans="71:75" x14ac:dyDescent="0.2">
      <c r="BS454" s="42"/>
      <c r="BT454" s="50" t="s">
        <v>281</v>
      </c>
      <c r="BU454" s="51" t="s">
        <v>1014</v>
      </c>
      <c r="BV454" s="52">
        <f>K3+(445*K5)</f>
        <v>446</v>
      </c>
      <c r="BW454" s="42"/>
    </row>
    <row r="455" spans="71:75" x14ac:dyDescent="0.2">
      <c r="BS455" s="42"/>
      <c r="BT455" s="50" t="s">
        <v>179</v>
      </c>
      <c r="BU455" s="51" t="s">
        <v>1014</v>
      </c>
      <c r="BV455" s="52">
        <f>K3+(446*K5)</f>
        <v>447</v>
      </c>
      <c r="BW455" s="42"/>
    </row>
    <row r="456" spans="71:75" x14ac:dyDescent="0.2">
      <c r="BS456" s="42"/>
      <c r="BT456" s="50" t="s">
        <v>116</v>
      </c>
      <c r="BU456" s="51" t="s">
        <v>1014</v>
      </c>
      <c r="BV456" s="52">
        <f>K3+(447*K5)</f>
        <v>448</v>
      </c>
      <c r="BW456" s="42"/>
    </row>
    <row r="457" spans="71:75" x14ac:dyDescent="0.2">
      <c r="BS457" s="42"/>
      <c r="BT457" s="50" t="s">
        <v>720</v>
      </c>
      <c r="BU457" s="51" t="s">
        <v>1014</v>
      </c>
      <c r="BV457" s="52">
        <f>K3+(448*K5)</f>
        <v>449</v>
      </c>
      <c r="BW457" s="42"/>
    </row>
    <row r="458" spans="71:75" x14ac:dyDescent="0.2">
      <c r="BS458" s="42"/>
      <c r="BT458" s="50" t="s">
        <v>529</v>
      </c>
      <c r="BU458" s="51" t="s">
        <v>1014</v>
      </c>
      <c r="BV458" s="52">
        <f>K3+(449*K5)</f>
        <v>450</v>
      </c>
      <c r="BW458" s="42"/>
    </row>
    <row r="459" spans="71:75" x14ac:dyDescent="0.2">
      <c r="BS459" s="42"/>
      <c r="BT459" s="50" t="s">
        <v>930</v>
      </c>
      <c r="BU459" s="51" t="s">
        <v>1014</v>
      </c>
      <c r="BV459" s="52">
        <f>K3+(450*K5)</f>
        <v>451</v>
      </c>
      <c r="BW459" s="42"/>
    </row>
    <row r="460" spans="71:75" x14ac:dyDescent="0.2">
      <c r="BS460" s="42"/>
      <c r="BT460" s="50" t="s">
        <v>872</v>
      </c>
      <c r="BU460" s="51" t="s">
        <v>1014</v>
      </c>
      <c r="BV460" s="52">
        <f>K3+(451*K5)</f>
        <v>452</v>
      </c>
      <c r="BW460" s="42"/>
    </row>
    <row r="461" spans="71:75" x14ac:dyDescent="0.2">
      <c r="BS461" s="42"/>
      <c r="BT461" s="50" t="s">
        <v>173</v>
      </c>
      <c r="BU461" s="51" t="s">
        <v>1014</v>
      </c>
      <c r="BV461" s="52">
        <f>K3+(452*K5)</f>
        <v>453</v>
      </c>
      <c r="BW461" s="42"/>
    </row>
    <row r="462" spans="71:75" x14ac:dyDescent="0.2">
      <c r="BS462" s="42"/>
      <c r="BT462" s="50" t="s">
        <v>118</v>
      </c>
      <c r="BU462" s="51" t="s">
        <v>1014</v>
      </c>
      <c r="BV462" s="52">
        <f>K3+(453*K5)</f>
        <v>454</v>
      </c>
      <c r="BW462" s="42"/>
    </row>
    <row r="463" spans="71:75" x14ac:dyDescent="0.2">
      <c r="BS463" s="42"/>
      <c r="BT463" s="50" t="s">
        <v>472</v>
      </c>
      <c r="BU463" s="51" t="s">
        <v>1014</v>
      </c>
      <c r="BV463" s="52">
        <f>K3+(454*K5)</f>
        <v>455</v>
      </c>
      <c r="BW463" s="42"/>
    </row>
    <row r="464" spans="71:75" x14ac:dyDescent="0.2">
      <c r="BS464" s="42"/>
      <c r="BT464" s="50" t="s">
        <v>279</v>
      </c>
      <c r="BU464" s="51" t="s">
        <v>1014</v>
      </c>
      <c r="BV464" s="52">
        <f>K3+(455*K5)</f>
        <v>456</v>
      </c>
      <c r="BW464" s="42"/>
    </row>
    <row r="465" spans="1:75" x14ac:dyDescent="0.2">
      <c r="BS465" s="42"/>
      <c r="BT465" s="50" t="s">
        <v>224</v>
      </c>
      <c r="BU465" s="51" t="s">
        <v>1014</v>
      </c>
      <c r="BV465" s="52">
        <f>K3+(456*K5)</f>
        <v>457</v>
      </c>
      <c r="BW465" s="42"/>
    </row>
    <row r="466" spans="1:75" x14ac:dyDescent="0.2">
      <c r="BS466" s="42"/>
      <c r="BT466" s="50" t="s">
        <v>35</v>
      </c>
      <c r="BU466" s="51" t="s">
        <v>1014</v>
      </c>
      <c r="BV466" s="52">
        <f>K3+(457*K5)</f>
        <v>458</v>
      </c>
      <c r="BW466" s="42"/>
    </row>
    <row r="467" spans="1:75" x14ac:dyDescent="0.2">
      <c r="BS467" s="42"/>
      <c r="BT467" s="50" t="s">
        <v>420</v>
      </c>
      <c r="BU467" s="51" t="s">
        <v>1014</v>
      </c>
      <c r="BV467" s="52">
        <f>K3+(458*K5)</f>
        <v>459</v>
      </c>
      <c r="BW467" s="42"/>
    </row>
    <row r="468" spans="1:75" x14ac:dyDescent="0.2">
      <c r="BS468" s="42"/>
      <c r="BT468" s="50" t="s">
        <v>362</v>
      </c>
      <c r="BU468" s="51" t="s">
        <v>1014</v>
      </c>
      <c r="BV468" s="52">
        <f>K3+(459*K5)</f>
        <v>460</v>
      </c>
      <c r="BW468" s="42"/>
    </row>
    <row r="469" spans="1:75" x14ac:dyDescent="0.2">
      <c r="BS469" s="42"/>
      <c r="BT469" s="50" t="s">
        <v>669</v>
      </c>
      <c r="BU469" s="51" t="s">
        <v>1014</v>
      </c>
      <c r="BV469" s="52">
        <f>K3+(460*K5)</f>
        <v>461</v>
      </c>
      <c r="BW469" s="42"/>
    </row>
    <row r="470" spans="1:75" x14ac:dyDescent="0.2">
      <c r="BS470" s="42"/>
      <c r="BT470" s="50" t="s">
        <v>611</v>
      </c>
      <c r="BU470" s="51" t="s">
        <v>1014</v>
      </c>
      <c r="BV470" s="52">
        <f>K3+(461*K5)</f>
        <v>462</v>
      </c>
      <c r="BW470" s="42"/>
    </row>
    <row r="471" spans="1:75" x14ac:dyDescent="0.2">
      <c r="A471" s="3"/>
      <c r="BS471" s="42"/>
      <c r="BT471" s="50" t="s">
        <v>979</v>
      </c>
      <c r="BU471" s="51" t="s">
        <v>1014</v>
      </c>
      <c r="BV471" s="52">
        <f>K3+(462*K5)</f>
        <v>463</v>
      </c>
      <c r="BW471" s="42"/>
    </row>
    <row r="472" spans="1:75" x14ac:dyDescent="0.2">
      <c r="A472" s="3"/>
      <c r="BS472" s="42"/>
      <c r="BT472" s="50" t="s">
        <v>789</v>
      </c>
      <c r="BU472" s="51" t="s">
        <v>1014</v>
      </c>
      <c r="BV472" s="52">
        <f>K3+(463*K5)</f>
        <v>464</v>
      </c>
      <c r="BW472" s="42"/>
    </row>
    <row r="473" spans="1:75" x14ac:dyDescent="0.2">
      <c r="A473" s="3"/>
      <c r="BS473" s="42"/>
      <c r="BT473" s="50" t="s">
        <v>263</v>
      </c>
      <c r="BU473" s="51" t="s">
        <v>1014</v>
      </c>
      <c r="BV473" s="52">
        <f>K3+(464*K5)</f>
        <v>465</v>
      </c>
      <c r="BW473" s="42"/>
    </row>
    <row r="474" spans="1:75" x14ac:dyDescent="0.2">
      <c r="BS474" s="42"/>
      <c r="BT474" s="50" t="s">
        <v>456</v>
      </c>
      <c r="BU474" s="51" t="s">
        <v>1014</v>
      </c>
      <c r="BV474" s="52">
        <f>K3+(465*K5)</f>
        <v>466</v>
      </c>
      <c r="BW474" s="42"/>
    </row>
    <row r="475" spans="1:75" x14ac:dyDescent="0.2">
      <c r="A475" s="3"/>
      <c r="BS475" s="42"/>
      <c r="BT475" s="50" t="s">
        <v>133</v>
      </c>
      <c r="BU475" s="51" t="s">
        <v>1014</v>
      </c>
      <c r="BV475" s="52">
        <f>K3+(466*K5)</f>
        <v>467</v>
      </c>
      <c r="BW475" s="42"/>
    </row>
    <row r="476" spans="1:75" x14ac:dyDescent="0.2">
      <c r="A476" s="3"/>
      <c r="BS476" s="42"/>
      <c r="BT476" s="50" t="s">
        <v>189</v>
      </c>
      <c r="BU476" s="51" t="s">
        <v>1014</v>
      </c>
      <c r="BV476" s="52">
        <f>K3+(467*K5)</f>
        <v>468</v>
      </c>
      <c r="BW476" s="42"/>
    </row>
    <row r="477" spans="1:75" x14ac:dyDescent="0.2">
      <c r="A477" s="3"/>
      <c r="BS477" s="42"/>
      <c r="BT477" s="50" t="s">
        <v>887</v>
      </c>
      <c r="BU477" s="51" t="s">
        <v>1014</v>
      </c>
      <c r="BV477" s="52">
        <f>K3+(468*K5)</f>
        <v>469</v>
      </c>
      <c r="BW477" s="42"/>
    </row>
    <row r="478" spans="1:75" x14ac:dyDescent="0.2">
      <c r="A478" s="3"/>
      <c r="BS478" s="42"/>
      <c r="BT478" s="50" t="s">
        <v>945</v>
      </c>
      <c r="BU478" s="51" t="s">
        <v>1014</v>
      </c>
      <c r="BV478" s="52">
        <f>K3+(469*K5)</f>
        <v>470</v>
      </c>
      <c r="BW478" s="42"/>
    </row>
    <row r="479" spans="1:75" x14ac:dyDescent="0.2">
      <c r="BS479" s="42"/>
      <c r="BT479" s="50" t="s">
        <v>513</v>
      </c>
      <c r="BU479" s="51" t="s">
        <v>1014</v>
      </c>
      <c r="BV479" s="52">
        <f>K3+(470*K5)</f>
        <v>471</v>
      </c>
      <c r="BW479" s="42"/>
    </row>
    <row r="480" spans="1:75" x14ac:dyDescent="0.2">
      <c r="BS480" s="42"/>
      <c r="BT480" s="50" t="s">
        <v>705</v>
      </c>
      <c r="BU480" s="51" t="s">
        <v>1014</v>
      </c>
      <c r="BV480" s="52">
        <f>K3+(471*K5)</f>
        <v>472</v>
      </c>
      <c r="BW480" s="42"/>
    </row>
    <row r="481" spans="2:75" x14ac:dyDescent="0.2">
      <c r="B481" s="1"/>
      <c r="BS481" s="42"/>
      <c r="BT481" s="50" t="s">
        <v>773</v>
      </c>
      <c r="BU481" s="51" t="s">
        <v>1014</v>
      </c>
      <c r="BV481" s="52">
        <f>K3+(472*K5)</f>
        <v>473</v>
      </c>
      <c r="BW481" s="42"/>
    </row>
    <row r="482" spans="2:75" x14ac:dyDescent="0.2">
      <c r="BS482" s="42"/>
      <c r="BT482" s="50" t="s">
        <v>963</v>
      </c>
      <c r="BU482" s="51" t="s">
        <v>1014</v>
      </c>
      <c r="BV482" s="52">
        <f>K3+(473*K5)</f>
        <v>474</v>
      </c>
      <c r="BW482" s="42"/>
    </row>
    <row r="483" spans="2:75" x14ac:dyDescent="0.2">
      <c r="BS483" s="42"/>
      <c r="BT483" s="50" t="s">
        <v>626</v>
      </c>
      <c r="BU483" s="51" t="s">
        <v>1014</v>
      </c>
      <c r="BV483" s="52">
        <f>K3+(474*K5)</f>
        <v>475</v>
      </c>
      <c r="BW483" s="42"/>
    </row>
    <row r="484" spans="2:75" x14ac:dyDescent="0.2">
      <c r="BS484" s="42"/>
      <c r="BT484" s="50" t="s">
        <v>685</v>
      </c>
      <c r="BU484" s="51" t="s">
        <v>1014</v>
      </c>
      <c r="BV484" s="52">
        <f>K3+(475*K5)</f>
        <v>476</v>
      </c>
      <c r="BW484" s="42"/>
    </row>
    <row r="485" spans="2:75" x14ac:dyDescent="0.2">
      <c r="BS485" s="42"/>
      <c r="BT485" s="50" t="s">
        <v>377</v>
      </c>
      <c r="BU485" s="51" t="s">
        <v>1014</v>
      </c>
      <c r="BV485" s="52">
        <f>K3+(476*K5)</f>
        <v>477</v>
      </c>
      <c r="BW485" s="42"/>
    </row>
    <row r="486" spans="2:75" x14ac:dyDescent="0.2">
      <c r="BS486" s="42"/>
      <c r="BT486" s="50" t="s">
        <v>436</v>
      </c>
      <c r="BU486" s="51" t="s">
        <v>1014</v>
      </c>
      <c r="BV486" s="52">
        <f>K3+(477*K5)</f>
        <v>478</v>
      </c>
      <c r="BW486" s="42"/>
    </row>
    <row r="487" spans="2:75" x14ac:dyDescent="0.2">
      <c r="BS487" s="42"/>
      <c r="BT487" s="50" t="s">
        <v>19</v>
      </c>
      <c r="BU487" s="51" t="s">
        <v>1014</v>
      </c>
      <c r="BV487" s="52">
        <f>K3+(478*K5)</f>
        <v>479</v>
      </c>
      <c r="BW487" s="42"/>
    </row>
    <row r="488" spans="2:75" x14ac:dyDescent="0.2">
      <c r="BS488" s="42"/>
      <c r="BT488" s="50" t="s">
        <v>209</v>
      </c>
      <c r="BU488" s="51" t="s">
        <v>1014</v>
      </c>
      <c r="BV488" s="52">
        <f>K3+(479*K5)</f>
        <v>480</v>
      </c>
      <c r="BW488" s="42"/>
    </row>
    <row r="489" spans="2:75" x14ac:dyDescent="0.2">
      <c r="BS489" s="42"/>
      <c r="BT489" s="50" t="s">
        <v>653</v>
      </c>
      <c r="BU489" s="51" t="s">
        <v>1014</v>
      </c>
      <c r="BV489" s="52">
        <f>K3+(480*K5)</f>
        <v>481</v>
      </c>
      <c r="BW489" s="42"/>
    </row>
    <row r="490" spans="2:75" x14ac:dyDescent="0.2">
      <c r="BS490" s="42"/>
      <c r="BT490" s="50" t="s">
        <v>595</v>
      </c>
      <c r="BU490" s="51" t="s">
        <v>1014</v>
      </c>
      <c r="BV490" s="52">
        <f>K3+(481*K5)</f>
        <v>482</v>
      </c>
      <c r="BW490" s="42"/>
    </row>
    <row r="491" spans="2:75" x14ac:dyDescent="0.2">
      <c r="BS491" s="42"/>
      <c r="BT491" s="50" t="s">
        <v>995</v>
      </c>
      <c r="BU491" s="51" t="s">
        <v>1014</v>
      </c>
      <c r="BV491" s="52">
        <f>K3+(482*K5)</f>
        <v>483</v>
      </c>
      <c r="BW491" s="42"/>
    </row>
    <row r="492" spans="2:75" x14ac:dyDescent="0.2">
      <c r="BS492" s="42"/>
      <c r="BT492" s="50" t="s">
        <v>805</v>
      </c>
      <c r="BU492" s="51" t="s">
        <v>1014</v>
      </c>
      <c r="BV492" s="52">
        <f>K3+(483*K5)</f>
        <v>484</v>
      </c>
      <c r="BW492" s="42"/>
    </row>
    <row r="493" spans="2:75" x14ac:dyDescent="0.2">
      <c r="BS493" s="42"/>
      <c r="BT493" s="50" t="s">
        <v>240</v>
      </c>
      <c r="BU493" s="51" t="s">
        <v>1014</v>
      </c>
      <c r="BV493" s="52">
        <f>K3+(484*K5)</f>
        <v>485</v>
      </c>
      <c r="BW493" s="42"/>
    </row>
    <row r="494" spans="2:75" x14ac:dyDescent="0.2">
      <c r="BS494" s="42"/>
      <c r="BT494" s="50" t="s">
        <v>51</v>
      </c>
      <c r="BU494" s="51" t="s">
        <v>1014</v>
      </c>
      <c r="BV494" s="52">
        <f>K3+(485*K5)</f>
        <v>486</v>
      </c>
      <c r="BW494" s="42"/>
    </row>
    <row r="495" spans="2:75" x14ac:dyDescent="0.2">
      <c r="BS495" s="42"/>
      <c r="BT495" s="50" t="s">
        <v>404</v>
      </c>
      <c r="BU495" s="51" t="s">
        <v>1014</v>
      </c>
      <c r="BV495" s="52">
        <f>K3+(486*K5)</f>
        <v>487</v>
      </c>
      <c r="BW495" s="42"/>
    </row>
    <row r="496" spans="2:75" x14ac:dyDescent="0.2">
      <c r="BS496" s="42"/>
      <c r="BT496" s="50" t="s">
        <v>346</v>
      </c>
      <c r="BU496" s="51" t="s">
        <v>1014</v>
      </c>
      <c r="BV496" s="52">
        <f>K3+(487*K5)</f>
        <v>488</v>
      </c>
      <c r="BW496" s="42"/>
    </row>
    <row r="497" spans="71:75" x14ac:dyDescent="0.2">
      <c r="BS497" s="42"/>
      <c r="BT497" s="50" t="s">
        <v>158</v>
      </c>
      <c r="BU497" s="51" t="s">
        <v>1014</v>
      </c>
      <c r="BV497" s="52">
        <f>K3+(488*K5)</f>
        <v>489</v>
      </c>
      <c r="BW497" s="42"/>
    </row>
    <row r="498" spans="71:75" x14ac:dyDescent="0.2">
      <c r="BS498" s="42"/>
      <c r="BT498" s="50" t="s">
        <v>103</v>
      </c>
      <c r="BU498" s="51" t="s">
        <v>1014</v>
      </c>
      <c r="BV498" s="52">
        <f>K3+(489*K5)</f>
        <v>490</v>
      </c>
      <c r="BW498" s="42"/>
    </row>
    <row r="499" spans="71:75" x14ac:dyDescent="0.2">
      <c r="BS499" s="42"/>
      <c r="BT499" s="50" t="s">
        <v>486</v>
      </c>
      <c r="BU499" s="51" t="s">
        <v>1014</v>
      </c>
      <c r="BV499" s="52">
        <f>K3+(490*K5)</f>
        <v>491</v>
      </c>
      <c r="BW499" s="42"/>
    </row>
    <row r="500" spans="71:75" x14ac:dyDescent="0.2">
      <c r="BS500" s="42"/>
      <c r="BT500" s="50" t="s">
        <v>294</v>
      </c>
      <c r="BU500" s="51" t="s">
        <v>1014</v>
      </c>
      <c r="BV500" s="52">
        <f>K3+(491*K5)</f>
        <v>492</v>
      </c>
      <c r="BW500" s="42"/>
    </row>
    <row r="501" spans="71:75" x14ac:dyDescent="0.2">
      <c r="BS501" s="42"/>
      <c r="BT501" s="50" t="s">
        <v>735</v>
      </c>
      <c r="BU501" s="51" t="s">
        <v>1014</v>
      </c>
      <c r="BV501" s="52">
        <f>K3+(492*K5)</f>
        <v>493</v>
      </c>
      <c r="BW501" s="42"/>
    </row>
    <row r="502" spans="71:75" x14ac:dyDescent="0.2">
      <c r="BS502" s="42"/>
      <c r="BT502" s="50" t="s">
        <v>543</v>
      </c>
      <c r="BU502" s="51" t="s">
        <v>1014</v>
      </c>
      <c r="BV502" s="52">
        <f>K3+(493*K5)</f>
        <v>494</v>
      </c>
      <c r="BW502" s="42"/>
    </row>
    <row r="503" spans="71:75" x14ac:dyDescent="0.2">
      <c r="BS503" s="42"/>
      <c r="BT503" s="50" t="s">
        <v>914</v>
      </c>
      <c r="BU503" s="51" t="s">
        <v>1014</v>
      </c>
      <c r="BV503" s="52">
        <f>K3+(494*K5)</f>
        <v>495</v>
      </c>
      <c r="BW503" s="42"/>
    </row>
    <row r="504" spans="71:75" x14ac:dyDescent="0.2">
      <c r="BS504" s="42"/>
      <c r="BT504" s="50" t="s">
        <v>857</v>
      </c>
      <c r="BU504" s="51" t="s">
        <v>1014</v>
      </c>
      <c r="BV504" s="52">
        <f>K3+(495*K5)</f>
        <v>496</v>
      </c>
      <c r="BW504" s="42"/>
    </row>
    <row r="505" spans="71:75" x14ac:dyDescent="0.2">
      <c r="BS505" s="42"/>
      <c r="BT505" s="50" t="s">
        <v>330</v>
      </c>
      <c r="BU505" s="51" t="s">
        <v>1014</v>
      </c>
      <c r="BV505" s="52">
        <f>K3+(496*K5)</f>
        <v>497</v>
      </c>
      <c r="BW505" s="42"/>
    </row>
    <row r="506" spans="71:75" x14ac:dyDescent="0.2">
      <c r="BS506" s="42"/>
      <c r="BT506" s="50" t="s">
        <v>388</v>
      </c>
      <c r="BU506" s="51" t="s">
        <v>1014</v>
      </c>
      <c r="BV506" s="52">
        <f>K3+(497*K5)</f>
        <v>498</v>
      </c>
      <c r="BW506" s="42"/>
    </row>
    <row r="507" spans="71:75" x14ac:dyDescent="0.2">
      <c r="BS507" s="42"/>
      <c r="BT507" s="50" t="s">
        <v>67</v>
      </c>
      <c r="BU507" s="51" t="s">
        <v>1014</v>
      </c>
      <c r="BV507" s="52">
        <f>K3+(498*K5)</f>
        <v>499</v>
      </c>
      <c r="BW507" s="42"/>
    </row>
    <row r="508" spans="71:75" x14ac:dyDescent="0.2">
      <c r="BS508" s="42"/>
      <c r="BT508" s="50" t="s">
        <v>256</v>
      </c>
      <c r="BU508" s="51" t="s">
        <v>1014</v>
      </c>
      <c r="BV508" s="52">
        <f>K3+(499*K5)</f>
        <v>500</v>
      </c>
      <c r="BW508" s="42"/>
    </row>
    <row r="509" spans="71:75" x14ac:dyDescent="0.2">
      <c r="BS509" s="42"/>
      <c r="BT509" s="50" t="s">
        <v>821</v>
      </c>
      <c r="BU509" s="51" t="s">
        <v>1014</v>
      </c>
      <c r="BV509" s="52">
        <f>K3+(500*K5)</f>
        <v>501</v>
      </c>
      <c r="BW509" s="42"/>
    </row>
    <row r="510" spans="71:75" x14ac:dyDescent="0.2">
      <c r="BS510" s="42"/>
      <c r="BT510" s="50" t="s">
        <v>1011</v>
      </c>
      <c r="BU510" s="51" t="s">
        <v>1014</v>
      </c>
      <c r="BV510" s="52">
        <f>K3+(501*K5)</f>
        <v>502</v>
      </c>
      <c r="BW510" s="42"/>
    </row>
    <row r="511" spans="71:75" x14ac:dyDescent="0.2">
      <c r="BS511" s="42"/>
      <c r="BT511" s="50" t="s">
        <v>579</v>
      </c>
      <c r="BU511" s="69" t="s">
        <v>1014</v>
      </c>
      <c r="BV511" s="52">
        <f>K3+(502*K5)</f>
        <v>503</v>
      </c>
      <c r="BW511" s="42"/>
    </row>
    <row r="512" spans="71:75" x14ac:dyDescent="0.2">
      <c r="BS512" s="42"/>
      <c r="BT512" s="50" t="s">
        <v>637</v>
      </c>
      <c r="BU512" s="51" t="s">
        <v>1014</v>
      </c>
      <c r="BV512" s="52">
        <f>K3+(503*K5)</f>
        <v>504</v>
      </c>
      <c r="BW512" s="42"/>
    </row>
    <row r="513" spans="1:75" x14ac:dyDescent="0.2">
      <c r="BS513" s="42"/>
      <c r="BT513" s="50" t="s">
        <v>841</v>
      </c>
      <c r="BU513" s="51" t="s">
        <v>1014</v>
      </c>
      <c r="BV513" s="52">
        <f>K3+(504*K5)</f>
        <v>505</v>
      </c>
      <c r="BW513" s="42"/>
    </row>
    <row r="514" spans="1:75" x14ac:dyDescent="0.2">
      <c r="A514" s="3"/>
      <c r="BS514" s="42"/>
      <c r="BT514" s="50" t="s">
        <v>898</v>
      </c>
      <c r="BU514" s="51" t="s">
        <v>1014</v>
      </c>
      <c r="BV514" s="52">
        <f>K3+(505*K5)</f>
        <v>506</v>
      </c>
      <c r="BW514" s="42"/>
    </row>
    <row r="515" spans="1:75" x14ac:dyDescent="0.2">
      <c r="A515" s="3"/>
      <c r="BS515" s="42"/>
      <c r="BT515" s="50" t="s">
        <v>559</v>
      </c>
      <c r="BU515" s="51" t="s">
        <v>1014</v>
      </c>
      <c r="BV515" s="52">
        <f>K3+(506*K5)</f>
        <v>507</v>
      </c>
      <c r="BW515" s="42"/>
    </row>
    <row r="516" spans="1:75" x14ac:dyDescent="0.2">
      <c r="A516" s="3"/>
      <c r="BS516" s="42"/>
      <c r="BT516" s="50" t="s">
        <v>751</v>
      </c>
      <c r="BU516" s="51" t="s">
        <v>1014</v>
      </c>
      <c r="BV516" s="52">
        <f>K3+(507*K5)</f>
        <v>508</v>
      </c>
      <c r="BW516" s="42"/>
    </row>
    <row r="517" spans="1:75" x14ac:dyDescent="0.2">
      <c r="BS517" s="42"/>
      <c r="BT517" s="50" t="s">
        <v>310</v>
      </c>
      <c r="BU517" s="51" t="s">
        <v>1014</v>
      </c>
      <c r="BV517" s="52">
        <f>K3+(508*K5)</f>
        <v>509</v>
      </c>
      <c r="BW517" s="42"/>
    </row>
    <row r="518" spans="1:75" x14ac:dyDescent="0.2">
      <c r="BS518" s="42"/>
      <c r="BT518" s="50" t="s">
        <v>502</v>
      </c>
      <c r="BU518" s="51" t="s">
        <v>1014</v>
      </c>
      <c r="BV518" s="52">
        <f>K3+(509*K5)</f>
        <v>510</v>
      </c>
      <c r="BW518" s="42"/>
    </row>
    <row r="519" spans="1:75" x14ac:dyDescent="0.2">
      <c r="BS519" s="42"/>
      <c r="BT519" s="50" t="s">
        <v>87</v>
      </c>
      <c r="BU519" s="51" t="s">
        <v>1014</v>
      </c>
      <c r="BV519" s="52">
        <f>K3+(510*K5)</f>
        <v>511</v>
      </c>
      <c r="BW519" s="42"/>
    </row>
    <row r="520" spans="1:75" x14ac:dyDescent="0.2">
      <c r="BS520" s="42"/>
      <c r="BT520" s="50" t="s">
        <v>143</v>
      </c>
      <c r="BU520" s="51" t="s">
        <v>1014</v>
      </c>
      <c r="BV520" s="52">
        <f>K3+(511*K5)</f>
        <v>512</v>
      </c>
      <c r="BW520" s="42"/>
    </row>
    <row r="521" spans="1:75" x14ac:dyDescent="0.2">
      <c r="BS521" s="42"/>
      <c r="BT521" s="50" t="s">
        <v>896</v>
      </c>
      <c r="BU521" s="51" t="s">
        <v>1014</v>
      </c>
      <c r="BV521" s="52">
        <f>K3+(512*K5)</f>
        <v>513</v>
      </c>
      <c r="BW521" s="42"/>
    </row>
    <row r="522" spans="1:75" x14ac:dyDescent="0.2">
      <c r="BS522" s="42"/>
      <c r="BT522" s="50" t="s">
        <v>839</v>
      </c>
      <c r="BU522" s="51" t="s">
        <v>1014</v>
      </c>
      <c r="BV522" s="52">
        <f>K3+(513*K5)</f>
        <v>514</v>
      </c>
      <c r="BW522" s="42"/>
    </row>
    <row r="523" spans="1:75" x14ac:dyDescent="0.2">
      <c r="BS523" s="42"/>
      <c r="BT523" s="50" t="s">
        <v>753</v>
      </c>
      <c r="BU523" s="51" t="s">
        <v>1014</v>
      </c>
      <c r="BV523" s="52">
        <f>K3+(514*K5)</f>
        <v>515</v>
      </c>
      <c r="BW523" s="42"/>
    </row>
    <row r="524" spans="1:75" x14ac:dyDescent="0.2">
      <c r="B524" s="1"/>
      <c r="BS524" s="42"/>
      <c r="BT524" s="50" t="s">
        <v>561</v>
      </c>
      <c r="BU524" s="51" t="s">
        <v>1014</v>
      </c>
      <c r="BV524" s="52">
        <f>K3+(515*K5)</f>
        <v>516</v>
      </c>
      <c r="BW524" s="42"/>
    </row>
    <row r="525" spans="1:75" x14ac:dyDescent="0.2">
      <c r="BS525" s="42"/>
      <c r="BT525" s="50" t="s">
        <v>500</v>
      </c>
      <c r="BU525" s="51" t="s">
        <v>1014</v>
      </c>
      <c r="BV525" s="52">
        <f>K3+(516*K5)</f>
        <v>517</v>
      </c>
      <c r="BW525" s="42"/>
    </row>
    <row r="526" spans="1:75" x14ac:dyDescent="0.2">
      <c r="BS526" s="42"/>
      <c r="BT526" s="50" t="s">
        <v>308</v>
      </c>
      <c r="BU526" s="51" t="s">
        <v>1014</v>
      </c>
      <c r="BV526" s="52">
        <f>K3+(517*K5)</f>
        <v>518</v>
      </c>
      <c r="BW526" s="42"/>
    </row>
    <row r="527" spans="1:75" x14ac:dyDescent="0.2">
      <c r="BS527" s="42"/>
      <c r="BT527" s="50" t="s">
        <v>145</v>
      </c>
      <c r="BU527" s="51" t="s">
        <v>1014</v>
      </c>
      <c r="BV527" s="52">
        <f>K3+(518*K5)</f>
        <v>519</v>
      </c>
      <c r="BW527" s="42"/>
    </row>
    <row r="528" spans="1:75" x14ac:dyDescent="0.2">
      <c r="BS528" s="42"/>
      <c r="BT528" s="50" t="s">
        <v>89</v>
      </c>
      <c r="BU528" s="51" t="s">
        <v>1014</v>
      </c>
      <c r="BV528" s="52">
        <f>K3+(519*K5)</f>
        <v>520</v>
      </c>
      <c r="BW528" s="42"/>
    </row>
    <row r="529" spans="71:75" x14ac:dyDescent="0.2">
      <c r="BS529" s="42"/>
      <c r="BT529" s="50" t="s">
        <v>386</v>
      </c>
      <c r="BU529" s="51" t="s">
        <v>1014</v>
      </c>
      <c r="BV529" s="52">
        <f>K3+(520*K5)</f>
        <v>521</v>
      </c>
      <c r="BW529" s="42"/>
    </row>
    <row r="530" spans="71:75" x14ac:dyDescent="0.2">
      <c r="BS530" s="42"/>
      <c r="BT530" s="50" t="s">
        <v>328</v>
      </c>
      <c r="BU530" s="51" t="s">
        <v>1014</v>
      </c>
      <c r="BV530" s="52">
        <f>K3+(521*K5)</f>
        <v>522</v>
      </c>
      <c r="BW530" s="42"/>
    </row>
    <row r="531" spans="71:75" x14ac:dyDescent="0.2">
      <c r="BS531" s="42"/>
      <c r="BT531" s="50" t="s">
        <v>258</v>
      </c>
      <c r="BU531" s="51" t="s">
        <v>1014</v>
      </c>
      <c r="BV531" s="52">
        <f>K3+(522*K5)</f>
        <v>523</v>
      </c>
      <c r="BW531" s="42"/>
    </row>
    <row r="532" spans="71:75" x14ac:dyDescent="0.2">
      <c r="BS532" s="42"/>
      <c r="BT532" s="50" t="s">
        <v>69</v>
      </c>
      <c r="BU532" s="51" t="s">
        <v>1014</v>
      </c>
      <c r="BV532" s="52">
        <f>K3+(523*K5)</f>
        <v>524</v>
      </c>
      <c r="BW532" s="42"/>
    </row>
    <row r="533" spans="71:75" x14ac:dyDescent="0.2">
      <c r="BS533" s="42"/>
      <c r="BT533" s="50" t="s">
        <v>1009</v>
      </c>
      <c r="BU533" s="51" t="s">
        <v>1014</v>
      </c>
      <c r="BV533" s="52">
        <f>K3+(524*K5)</f>
        <v>525</v>
      </c>
      <c r="BW533" s="42"/>
    </row>
    <row r="534" spans="71:75" x14ac:dyDescent="0.2">
      <c r="BS534" s="42"/>
      <c r="BT534" s="50" t="s">
        <v>819</v>
      </c>
      <c r="BU534" s="51" t="s">
        <v>1014</v>
      </c>
      <c r="BV534" s="52">
        <f>K3+(525*K5)</f>
        <v>526</v>
      </c>
      <c r="BW534" s="42"/>
    </row>
    <row r="535" spans="71:75" x14ac:dyDescent="0.2">
      <c r="BS535" s="42"/>
      <c r="BT535" s="50" t="s">
        <v>639</v>
      </c>
      <c r="BU535" s="51" t="s">
        <v>1014</v>
      </c>
      <c r="BV535" s="52">
        <f>K3+(526*K5)</f>
        <v>527</v>
      </c>
      <c r="BW535" s="42"/>
    </row>
    <row r="536" spans="71:75" x14ac:dyDescent="0.2">
      <c r="BS536" s="42"/>
      <c r="BT536" s="50" t="s">
        <v>581</v>
      </c>
      <c r="BU536" s="51" t="s">
        <v>1014</v>
      </c>
      <c r="BV536" s="52">
        <f>K3+(527*K5)</f>
        <v>528</v>
      </c>
      <c r="BW536" s="42"/>
    </row>
    <row r="537" spans="71:75" x14ac:dyDescent="0.2">
      <c r="BS537" s="42"/>
      <c r="BT537" s="50" t="s">
        <v>105</v>
      </c>
      <c r="BU537" s="51" t="s">
        <v>1014</v>
      </c>
      <c r="BV537" s="52">
        <f>K3+(528*K5)</f>
        <v>529</v>
      </c>
      <c r="BW537" s="42"/>
    </row>
    <row r="538" spans="71:75" x14ac:dyDescent="0.2">
      <c r="BS538" s="42"/>
      <c r="BT538" s="50" t="s">
        <v>160</v>
      </c>
      <c r="BU538" s="51" t="s">
        <v>1014</v>
      </c>
      <c r="BV538" s="52">
        <f>K3+(529*K5)</f>
        <v>530</v>
      </c>
      <c r="BW538" s="42"/>
    </row>
    <row r="539" spans="71:75" x14ac:dyDescent="0.2">
      <c r="BS539" s="42"/>
      <c r="BT539" s="50" t="s">
        <v>292</v>
      </c>
      <c r="BU539" s="51" t="s">
        <v>1014</v>
      </c>
      <c r="BV539" s="52">
        <f>K3+(530*K5)</f>
        <v>531</v>
      </c>
      <c r="BW539" s="42"/>
    </row>
    <row r="540" spans="71:75" x14ac:dyDescent="0.2">
      <c r="BS540" s="42"/>
      <c r="BT540" s="50" t="s">
        <v>484</v>
      </c>
      <c r="BU540" s="51" t="s">
        <v>1014</v>
      </c>
      <c r="BV540" s="52">
        <f>K3+(531*K5)</f>
        <v>532</v>
      </c>
      <c r="BW540" s="42"/>
    </row>
    <row r="541" spans="71:75" x14ac:dyDescent="0.2">
      <c r="BS541" s="42"/>
      <c r="BT541" s="50" t="s">
        <v>545</v>
      </c>
      <c r="BU541" s="51" t="s">
        <v>1014</v>
      </c>
      <c r="BV541" s="52">
        <f>K3+(532*K5)</f>
        <v>533</v>
      </c>
      <c r="BW541" s="42"/>
    </row>
    <row r="542" spans="71:75" x14ac:dyDescent="0.2">
      <c r="BS542" s="42"/>
      <c r="BT542" s="50" t="s">
        <v>737</v>
      </c>
      <c r="BU542" s="51" t="s">
        <v>1014</v>
      </c>
      <c r="BV542" s="52">
        <f>K3+(533*K5)</f>
        <v>534</v>
      </c>
      <c r="BW542" s="42"/>
    </row>
    <row r="543" spans="71:75" x14ac:dyDescent="0.2">
      <c r="BS543" s="42"/>
      <c r="BT543" s="50" t="s">
        <v>855</v>
      </c>
      <c r="BU543" s="51" t="s">
        <v>1014</v>
      </c>
      <c r="BV543" s="52">
        <f>K3+(534*K5)</f>
        <v>535</v>
      </c>
      <c r="BW543" s="42"/>
    </row>
    <row r="544" spans="71:75" x14ac:dyDescent="0.2">
      <c r="BS544" s="42"/>
      <c r="BT544" s="50" t="s">
        <v>912</v>
      </c>
      <c r="BU544" s="51" t="s">
        <v>1014</v>
      </c>
      <c r="BV544" s="52">
        <f>K3+(535*K5)</f>
        <v>536</v>
      </c>
      <c r="BW544" s="42"/>
    </row>
    <row r="545" spans="1:75" x14ac:dyDescent="0.2">
      <c r="BS545" s="42"/>
      <c r="BT545" s="50" t="s">
        <v>597</v>
      </c>
      <c r="BU545" s="51" t="s">
        <v>1014</v>
      </c>
      <c r="BV545" s="52">
        <f>K3+(536*K5)</f>
        <v>537</v>
      </c>
      <c r="BW545" s="42"/>
    </row>
    <row r="546" spans="1:75" x14ac:dyDescent="0.2">
      <c r="BS546" s="42"/>
      <c r="BT546" s="70" t="s">
        <v>655</v>
      </c>
      <c r="BU546" s="51" t="s">
        <v>1014</v>
      </c>
      <c r="BV546" s="52">
        <f>K3+(537*K5)</f>
        <v>538</v>
      </c>
      <c r="BW546" s="42"/>
    </row>
    <row r="547" spans="1:75" x14ac:dyDescent="0.2">
      <c r="BS547" s="42"/>
      <c r="BT547" s="50" t="s">
        <v>803</v>
      </c>
      <c r="BU547" s="51" t="s">
        <v>1014</v>
      </c>
      <c r="BV547" s="52">
        <f>K3+(538*K5)</f>
        <v>539</v>
      </c>
      <c r="BW547" s="42"/>
    </row>
    <row r="548" spans="1:75" x14ac:dyDescent="0.2">
      <c r="BS548" s="42"/>
      <c r="BT548" s="50" t="s">
        <v>993</v>
      </c>
      <c r="BU548" s="51" t="s">
        <v>1014</v>
      </c>
      <c r="BV548" s="52">
        <f>K3+(539*K5)</f>
        <v>540</v>
      </c>
      <c r="BW548" s="42"/>
    </row>
    <row r="549" spans="1:75" x14ac:dyDescent="0.2">
      <c r="BS549" s="42"/>
      <c r="BT549" s="70" t="s">
        <v>53</v>
      </c>
      <c r="BU549" s="51" t="s">
        <v>1014</v>
      </c>
      <c r="BV549" s="52">
        <f>K3+(540*K5)</f>
        <v>541</v>
      </c>
      <c r="BW549" s="42"/>
    </row>
    <row r="550" spans="1:75" x14ac:dyDescent="0.2">
      <c r="BS550" s="42"/>
      <c r="BT550" s="50" t="s">
        <v>242</v>
      </c>
      <c r="BU550" s="51" t="s">
        <v>1014</v>
      </c>
      <c r="BV550" s="52">
        <f>K3+(541*K5)</f>
        <v>542</v>
      </c>
      <c r="BW550" s="42"/>
    </row>
    <row r="551" spans="1:75" x14ac:dyDescent="0.2">
      <c r="BS551" s="42"/>
      <c r="BT551" s="50" t="s">
        <v>344</v>
      </c>
      <c r="BU551" s="51" t="s">
        <v>1014</v>
      </c>
      <c r="BV551" s="52">
        <f>K3+(542*K5)</f>
        <v>543</v>
      </c>
      <c r="BW551" s="42"/>
    </row>
    <row r="552" spans="1:75" x14ac:dyDescent="0.2">
      <c r="BS552" s="42"/>
      <c r="BT552" s="70" t="s">
        <v>402</v>
      </c>
      <c r="BU552" s="51" t="s">
        <v>1014</v>
      </c>
      <c r="BV552" s="52">
        <f>K3+(543*K5)</f>
        <v>544</v>
      </c>
      <c r="BW552" s="42"/>
    </row>
    <row r="553" spans="1:75" x14ac:dyDescent="0.2">
      <c r="BS553" s="42"/>
      <c r="BT553" s="50" t="s">
        <v>961</v>
      </c>
      <c r="BU553" s="51" t="s">
        <v>1014</v>
      </c>
      <c r="BV553" s="52">
        <f>K3+(544*K5)</f>
        <v>545</v>
      </c>
      <c r="BW553" s="42"/>
    </row>
    <row r="554" spans="1:75" x14ac:dyDescent="0.2">
      <c r="BS554" s="42"/>
      <c r="BT554" s="50" t="s">
        <v>771</v>
      </c>
      <c r="BU554" s="51" t="s">
        <v>1014</v>
      </c>
      <c r="BV554" s="52">
        <f>K3+(545*K5)</f>
        <v>546</v>
      </c>
      <c r="BW554" s="42"/>
    </row>
    <row r="555" spans="1:75" x14ac:dyDescent="0.2">
      <c r="BS555" s="42"/>
      <c r="BT555" s="50" t="s">
        <v>687</v>
      </c>
      <c r="BU555" s="51" t="s">
        <v>1014</v>
      </c>
      <c r="BV555" s="52">
        <f>K3+(546*K5)</f>
        <v>547</v>
      </c>
      <c r="BW555" s="42"/>
    </row>
    <row r="556" spans="1:75" x14ac:dyDescent="0.2">
      <c r="BS556" s="42"/>
      <c r="BT556" s="50" t="s">
        <v>628</v>
      </c>
      <c r="BU556" s="51" t="s">
        <v>1014</v>
      </c>
      <c r="BV556" s="52">
        <f>K3+(547*K5)</f>
        <v>548</v>
      </c>
      <c r="BW556" s="42"/>
    </row>
    <row r="557" spans="1:75" x14ac:dyDescent="0.2">
      <c r="A557" s="3"/>
      <c r="BS557" s="42"/>
      <c r="BT557" s="50" t="s">
        <v>434</v>
      </c>
      <c r="BU557" s="51" t="s">
        <v>1014</v>
      </c>
      <c r="BV557" s="52">
        <f>K3+(548*K5)</f>
        <v>549</v>
      </c>
      <c r="BW557" s="42"/>
    </row>
    <row r="558" spans="1:75" x14ac:dyDescent="0.2">
      <c r="A558" s="3"/>
      <c r="BS558" s="42"/>
      <c r="BT558" s="50" t="s">
        <v>375</v>
      </c>
      <c r="BU558" s="51" t="s">
        <v>1014</v>
      </c>
      <c r="BV558" s="52">
        <f>K3+(549*K5)</f>
        <v>550</v>
      </c>
      <c r="BW558" s="42"/>
    </row>
    <row r="559" spans="1:75" x14ac:dyDescent="0.2">
      <c r="A559" s="3"/>
      <c r="BS559" s="42"/>
      <c r="BT559" s="50" t="s">
        <v>211</v>
      </c>
      <c r="BU559" s="51" t="s">
        <v>1014</v>
      </c>
      <c r="BV559" s="52">
        <f>K3+(550*K5)</f>
        <v>551</v>
      </c>
      <c r="BW559" s="42"/>
    </row>
    <row r="560" spans="1:75" x14ac:dyDescent="0.2">
      <c r="BS560" s="42"/>
      <c r="BT560" s="50" t="s">
        <v>21</v>
      </c>
      <c r="BU560" s="51" t="s">
        <v>1014</v>
      </c>
      <c r="BV560" s="52">
        <f>K3+(551*K5)</f>
        <v>552</v>
      </c>
      <c r="BW560" s="42"/>
    </row>
    <row r="561" spans="1:75" x14ac:dyDescent="0.2">
      <c r="A561" s="3"/>
      <c r="BS561" s="42"/>
      <c r="BT561" s="50" t="s">
        <v>454</v>
      </c>
      <c r="BU561" s="51" t="s">
        <v>1014</v>
      </c>
      <c r="BV561" s="52">
        <f>K3+(552*K5)</f>
        <v>553</v>
      </c>
      <c r="BW561" s="42"/>
    </row>
    <row r="562" spans="1:75" x14ac:dyDescent="0.2">
      <c r="A562" s="3"/>
      <c r="BS562" s="42"/>
      <c r="BT562" s="50" t="s">
        <v>261</v>
      </c>
      <c r="BU562" s="51" t="s">
        <v>1014</v>
      </c>
      <c r="BV562" s="52">
        <f>K3+(553*K5)</f>
        <v>554</v>
      </c>
      <c r="BW562" s="42"/>
    </row>
    <row r="563" spans="1:75" x14ac:dyDescent="0.2">
      <c r="A563" s="3"/>
      <c r="BS563" s="42"/>
      <c r="BT563" s="50" t="s">
        <v>191</v>
      </c>
      <c r="BU563" s="51" t="s">
        <v>1014</v>
      </c>
      <c r="BV563" s="52">
        <f>K3+(554*K5)</f>
        <v>555</v>
      </c>
      <c r="BW563" s="42"/>
    </row>
    <row r="564" spans="1:75" x14ac:dyDescent="0.2">
      <c r="A564" s="3"/>
      <c r="BS564" s="42"/>
      <c r="BT564" s="50" t="s">
        <v>135</v>
      </c>
      <c r="BU564" s="51" t="s">
        <v>1014</v>
      </c>
      <c r="BV564" s="52">
        <f>K3+(555*K5)</f>
        <v>556</v>
      </c>
      <c r="BW564" s="42"/>
    </row>
    <row r="565" spans="1:75" x14ac:dyDescent="0.2">
      <c r="BS565" s="42"/>
      <c r="BT565" s="50" t="s">
        <v>943</v>
      </c>
      <c r="BU565" s="51" t="s">
        <v>1014</v>
      </c>
      <c r="BV565" s="52">
        <f>K3+(556*K5)</f>
        <v>557</v>
      </c>
      <c r="BW565" s="42"/>
    </row>
    <row r="566" spans="1:75" x14ac:dyDescent="0.2">
      <c r="BS566" s="42"/>
      <c r="BT566" s="50" t="s">
        <v>885</v>
      </c>
      <c r="BU566" s="51" t="s">
        <v>1014</v>
      </c>
      <c r="BV566" s="52">
        <f>K3+(557*K5)</f>
        <v>558</v>
      </c>
      <c r="BW566" s="42"/>
    </row>
    <row r="567" spans="1:75" x14ac:dyDescent="0.2">
      <c r="B567" s="1"/>
      <c r="BS567" s="42"/>
      <c r="BT567" s="50" t="s">
        <v>707</v>
      </c>
      <c r="BU567" s="51" t="s">
        <v>1014</v>
      </c>
      <c r="BV567" s="52">
        <f>K3+(558*K5)</f>
        <v>559</v>
      </c>
      <c r="BW567" s="42"/>
    </row>
    <row r="568" spans="1:75" x14ac:dyDescent="0.2">
      <c r="BS568" s="42"/>
      <c r="BT568" s="50" t="s">
        <v>515</v>
      </c>
      <c r="BU568" s="51" t="s">
        <v>1014</v>
      </c>
      <c r="BV568" s="52">
        <f>K3+(559*K5)</f>
        <v>560</v>
      </c>
      <c r="BW568" s="42"/>
    </row>
    <row r="569" spans="1:75" x14ac:dyDescent="0.2">
      <c r="BS569" s="42"/>
      <c r="BT569" s="50" t="s">
        <v>37</v>
      </c>
      <c r="BU569" s="51" t="s">
        <v>1014</v>
      </c>
      <c r="BV569" s="52">
        <f>K3+(560*K5)</f>
        <v>561</v>
      </c>
      <c r="BW569" s="42"/>
    </row>
    <row r="570" spans="1:75" x14ac:dyDescent="0.2">
      <c r="BS570" s="42"/>
      <c r="BT570" s="50" t="s">
        <v>226</v>
      </c>
      <c r="BU570" s="51" t="s">
        <v>1014</v>
      </c>
      <c r="BV570" s="52">
        <f>K3+(561*K5)</f>
        <v>562</v>
      </c>
      <c r="BW570" s="42"/>
    </row>
    <row r="571" spans="1:75" x14ac:dyDescent="0.2">
      <c r="BS571" s="42"/>
      <c r="BT571" s="50" t="s">
        <v>360</v>
      </c>
      <c r="BU571" s="51" t="s">
        <v>1014</v>
      </c>
      <c r="BV571" s="52">
        <f>K3+(562*K5)</f>
        <v>563</v>
      </c>
      <c r="BW571" s="42"/>
    </row>
    <row r="572" spans="1:75" x14ac:dyDescent="0.2">
      <c r="BS572" s="42"/>
      <c r="BT572" s="50" t="s">
        <v>418</v>
      </c>
      <c r="BU572" s="51" t="s">
        <v>1014</v>
      </c>
      <c r="BV572" s="52">
        <f>K3+(563*K5)</f>
        <v>564</v>
      </c>
      <c r="BW572" s="42"/>
    </row>
    <row r="573" spans="1:75" x14ac:dyDescent="0.2">
      <c r="BS573" s="42"/>
      <c r="BT573" s="50" t="s">
        <v>613</v>
      </c>
      <c r="BU573" s="51" t="s">
        <v>1014</v>
      </c>
      <c r="BV573" s="52">
        <f>K3+(564*K5)</f>
        <v>565</v>
      </c>
      <c r="BW573" s="42"/>
    </row>
    <row r="574" spans="1:75" x14ac:dyDescent="0.2">
      <c r="BS574" s="42"/>
      <c r="BT574" s="50" t="s">
        <v>671</v>
      </c>
      <c r="BU574" s="51" t="s">
        <v>1014</v>
      </c>
      <c r="BV574" s="52">
        <f>K3+(565*K5)</f>
        <v>566</v>
      </c>
      <c r="BW574" s="42"/>
    </row>
    <row r="575" spans="1:75" x14ac:dyDescent="0.2">
      <c r="BS575" s="42"/>
      <c r="BT575" s="50" t="s">
        <v>787</v>
      </c>
      <c r="BU575" s="51" t="s">
        <v>1014</v>
      </c>
      <c r="BV575" s="52">
        <f>K3+(566*K5)</f>
        <v>567</v>
      </c>
      <c r="BW575" s="42"/>
    </row>
    <row r="576" spans="1:75" x14ac:dyDescent="0.2">
      <c r="BS576" s="42"/>
      <c r="BT576" s="50" t="s">
        <v>977</v>
      </c>
      <c r="BU576" s="51" t="s">
        <v>1014</v>
      </c>
      <c r="BV576" s="52">
        <f>K3+(567*K5)</f>
        <v>568</v>
      </c>
      <c r="BW576" s="42"/>
    </row>
    <row r="577" spans="71:75" x14ac:dyDescent="0.2">
      <c r="BS577" s="42"/>
      <c r="BT577" s="50" t="s">
        <v>531</v>
      </c>
      <c r="BU577" s="51" t="s">
        <v>1014</v>
      </c>
      <c r="BV577" s="52">
        <f>K3+(568*K5)</f>
        <v>569</v>
      </c>
      <c r="BW577" s="42"/>
    </row>
    <row r="578" spans="71:75" x14ac:dyDescent="0.2">
      <c r="BS578" s="42"/>
      <c r="BT578" s="50" t="s">
        <v>722</v>
      </c>
      <c r="BU578" s="51" t="s">
        <v>1014</v>
      </c>
      <c r="BV578" s="52">
        <f>K3+(569*K5)</f>
        <v>570</v>
      </c>
      <c r="BW578" s="42"/>
    </row>
    <row r="579" spans="71:75" x14ac:dyDescent="0.2">
      <c r="BS579" s="42"/>
      <c r="BT579" s="50" t="s">
        <v>870</v>
      </c>
      <c r="BU579" s="51" t="s">
        <v>1014</v>
      </c>
      <c r="BV579" s="52">
        <f>K3+(570*K5)</f>
        <v>571</v>
      </c>
      <c r="BW579" s="42"/>
    </row>
    <row r="580" spans="71:75" x14ac:dyDescent="0.2">
      <c r="BS580" s="42"/>
      <c r="BT580" s="50" t="s">
        <v>928</v>
      </c>
      <c r="BU580" s="51" t="s">
        <v>1014</v>
      </c>
      <c r="BV580" s="52">
        <f>K3+(571*K5)</f>
        <v>572</v>
      </c>
      <c r="BW580" s="42"/>
    </row>
    <row r="581" spans="71:75" x14ac:dyDescent="0.2">
      <c r="BS581" s="42"/>
      <c r="BT581" s="50" t="s">
        <v>120</v>
      </c>
      <c r="BU581" s="51" t="s">
        <v>1014</v>
      </c>
      <c r="BV581" s="52">
        <f>K3+(572*K5)</f>
        <v>573</v>
      </c>
      <c r="BW581" s="42"/>
    </row>
    <row r="582" spans="71:75" x14ac:dyDescent="0.2">
      <c r="BS582" s="42"/>
      <c r="BT582" s="50" t="s">
        <v>175</v>
      </c>
      <c r="BU582" s="51" t="s">
        <v>1014</v>
      </c>
      <c r="BV582" s="52">
        <f>K3+(573*K5)</f>
        <v>574</v>
      </c>
      <c r="BW582" s="42"/>
    </row>
    <row r="583" spans="71:75" x14ac:dyDescent="0.2">
      <c r="BS583" s="42"/>
      <c r="BT583" s="50" t="s">
        <v>277</v>
      </c>
      <c r="BU583" s="51" t="s">
        <v>1014</v>
      </c>
      <c r="BV583" s="52">
        <f>K3+(574*K5)</f>
        <v>575</v>
      </c>
      <c r="BW583" s="42"/>
    </row>
    <row r="584" spans="71:75" x14ac:dyDescent="0.2">
      <c r="BS584" s="42"/>
      <c r="BT584" s="50" t="s">
        <v>470</v>
      </c>
      <c r="BU584" s="51" t="s">
        <v>1014</v>
      </c>
      <c r="BV584" s="52">
        <f>K3+(575*K5)</f>
        <v>576</v>
      </c>
      <c r="BW584" s="42"/>
    </row>
    <row r="585" spans="71:75" x14ac:dyDescent="0.2">
      <c r="BS585" s="42"/>
      <c r="BT585" s="50" t="s">
        <v>0</v>
      </c>
      <c r="BU585" s="51" t="s">
        <v>1014</v>
      </c>
      <c r="BV585" s="52">
        <f>K3+(576*K5)</f>
        <v>577</v>
      </c>
      <c r="BW585" s="42"/>
    </row>
    <row r="586" spans="71:75" x14ac:dyDescent="0.2">
      <c r="BS586" s="42"/>
      <c r="BT586" s="50" t="s">
        <v>1</v>
      </c>
      <c r="BU586" s="51" t="s">
        <v>1014</v>
      </c>
      <c r="BV586" s="52">
        <f>K3+(577*K5)</f>
        <v>578</v>
      </c>
      <c r="BW586" s="42"/>
    </row>
    <row r="587" spans="71:75" x14ac:dyDescent="0.2">
      <c r="BS587" s="42"/>
      <c r="BT587" s="50" t="s">
        <v>2</v>
      </c>
      <c r="BU587" s="51" t="s">
        <v>1014</v>
      </c>
      <c r="BV587" s="52">
        <f>K3+(578*K5)</f>
        <v>579</v>
      </c>
      <c r="BW587" s="42"/>
    </row>
    <row r="588" spans="71:75" x14ac:dyDescent="0.2">
      <c r="BS588" s="42"/>
      <c r="BT588" s="50" t="s">
        <v>716</v>
      </c>
      <c r="BU588" s="69" t="s">
        <v>1014</v>
      </c>
      <c r="BV588" s="52">
        <f>K3+(579*K5)</f>
        <v>580</v>
      </c>
      <c r="BW588" s="42"/>
    </row>
    <row r="589" spans="71:75" x14ac:dyDescent="0.2">
      <c r="BS589" s="42"/>
      <c r="BT589" s="50" t="s">
        <v>283</v>
      </c>
      <c r="BU589" s="51" t="s">
        <v>1014</v>
      </c>
      <c r="BV589" s="52">
        <f>K3+(580*K5)</f>
        <v>581</v>
      </c>
      <c r="BW589" s="42"/>
    </row>
    <row r="590" spans="71:75" x14ac:dyDescent="0.2">
      <c r="BS590" s="42"/>
      <c r="BT590" s="50" t="s">
        <v>468</v>
      </c>
      <c r="BU590" s="51" t="s">
        <v>1014</v>
      </c>
      <c r="BV590" s="52">
        <f>K3+(581*K5)</f>
        <v>582</v>
      </c>
      <c r="BW590" s="42"/>
    </row>
    <row r="591" spans="71:75" x14ac:dyDescent="0.2">
      <c r="BS591" s="42"/>
      <c r="BT591" s="50" t="s">
        <v>114</v>
      </c>
      <c r="BU591" s="51" t="s">
        <v>1014</v>
      </c>
      <c r="BV591" s="52">
        <f>K3+(582*K5)</f>
        <v>583</v>
      </c>
      <c r="BW591" s="42"/>
    </row>
    <row r="592" spans="71:75" x14ac:dyDescent="0.2">
      <c r="BS592" s="42"/>
      <c r="BT592" s="50" t="s">
        <v>177</v>
      </c>
      <c r="BU592" s="51" t="s">
        <v>1014</v>
      </c>
      <c r="BV592" s="52">
        <f>K3+(583*K5)</f>
        <v>584</v>
      </c>
      <c r="BW592" s="42"/>
    </row>
    <row r="593" spans="1:75" x14ac:dyDescent="0.2">
      <c r="BS593" s="42"/>
      <c r="BT593" s="50" t="s">
        <v>358</v>
      </c>
      <c r="BU593" s="51" t="s">
        <v>1014</v>
      </c>
      <c r="BV593" s="52">
        <f>K3+(584*K5)</f>
        <v>585</v>
      </c>
      <c r="BW593" s="42"/>
    </row>
    <row r="594" spans="1:75" x14ac:dyDescent="0.2">
      <c r="BS594" s="42"/>
      <c r="BT594" s="50" t="s">
        <v>424</v>
      </c>
      <c r="BU594" s="51" t="s">
        <v>1014</v>
      </c>
      <c r="BV594" s="52">
        <f>K3+(585*K5)</f>
        <v>586</v>
      </c>
      <c r="BW594" s="42"/>
    </row>
    <row r="595" spans="1:75" x14ac:dyDescent="0.2">
      <c r="BS595" s="42"/>
      <c r="BT595" s="50" t="s">
        <v>39</v>
      </c>
      <c r="BU595" s="51" t="s">
        <v>1014</v>
      </c>
      <c r="BV595" s="52">
        <f>K3+(586*K5)</f>
        <v>587</v>
      </c>
      <c r="BW595" s="42"/>
    </row>
    <row r="596" spans="1:75" x14ac:dyDescent="0.2">
      <c r="BS596" s="42"/>
      <c r="BT596" s="50" t="s">
        <v>220</v>
      </c>
      <c r="BU596" s="51" t="s">
        <v>1014</v>
      </c>
      <c r="BV596" s="52">
        <f>K3+(587*K5)</f>
        <v>588</v>
      </c>
      <c r="BW596" s="42"/>
    </row>
    <row r="597" spans="1:75" x14ac:dyDescent="0.2">
      <c r="BS597" s="42"/>
      <c r="BT597" s="50" t="s">
        <v>793</v>
      </c>
      <c r="BU597" s="51" t="s">
        <v>1014</v>
      </c>
      <c r="BV597" s="52">
        <f>K3+(588*K5)</f>
        <v>589</v>
      </c>
      <c r="BW597" s="42"/>
    </row>
    <row r="598" spans="1:75" x14ac:dyDescent="0.2">
      <c r="BS598" s="42"/>
      <c r="BT598" s="50" t="s">
        <v>975</v>
      </c>
      <c r="BU598" s="51" t="s">
        <v>1014</v>
      </c>
      <c r="BV598" s="52">
        <f>K3+(589*K5)</f>
        <v>590</v>
      </c>
      <c r="BW598" s="42"/>
    </row>
    <row r="599" spans="1:75" x14ac:dyDescent="0.2">
      <c r="BS599" s="42"/>
      <c r="BT599" s="50" t="s">
        <v>607</v>
      </c>
      <c r="BU599" s="51" t="s">
        <v>1014</v>
      </c>
      <c r="BV599" s="52">
        <f>K3+(590*K5)</f>
        <v>591</v>
      </c>
      <c r="BW599" s="42"/>
    </row>
    <row r="600" spans="1:75" x14ac:dyDescent="0.2">
      <c r="A600" s="3"/>
      <c r="BS600" s="42"/>
      <c r="BT600" s="50" t="s">
        <v>673</v>
      </c>
      <c r="BU600" s="51" t="s">
        <v>1014</v>
      </c>
      <c r="BV600" s="52">
        <f>K3+(591*K5)</f>
        <v>592</v>
      </c>
      <c r="BW600" s="42"/>
    </row>
    <row r="601" spans="1:75" x14ac:dyDescent="0.2">
      <c r="A601" s="3"/>
      <c r="BS601" s="42"/>
      <c r="BT601" s="50" t="s">
        <v>193</v>
      </c>
      <c r="BU601" s="51" t="s">
        <v>1014</v>
      </c>
      <c r="BV601" s="52">
        <f>K3+(592*K5)</f>
        <v>593</v>
      </c>
      <c r="BW601" s="42"/>
    </row>
    <row r="602" spans="1:75" x14ac:dyDescent="0.2">
      <c r="A602" s="3"/>
      <c r="BS602" s="42"/>
      <c r="BT602" s="50" t="s">
        <v>129</v>
      </c>
      <c r="BU602" s="51" t="s">
        <v>1014</v>
      </c>
      <c r="BV602" s="52">
        <f>K3+(593*K5)</f>
        <v>594</v>
      </c>
      <c r="BW602" s="42"/>
    </row>
    <row r="603" spans="1:75" x14ac:dyDescent="0.2">
      <c r="BS603" s="42"/>
      <c r="BT603" s="50" t="s">
        <v>452</v>
      </c>
      <c r="BU603" s="51" t="s">
        <v>1014</v>
      </c>
      <c r="BV603" s="52">
        <f>K3+(594*K5)</f>
        <v>595</v>
      </c>
      <c r="BW603" s="42"/>
    </row>
    <row r="604" spans="1:75" x14ac:dyDescent="0.2">
      <c r="A604" s="3"/>
      <c r="BS604" s="42"/>
      <c r="BT604" s="50" t="s">
        <v>267</v>
      </c>
      <c r="BU604" s="51" t="s">
        <v>1014</v>
      </c>
      <c r="BV604" s="52">
        <f>K3+(595*K5)</f>
        <v>596</v>
      </c>
      <c r="BW604" s="42"/>
    </row>
    <row r="605" spans="1:75" x14ac:dyDescent="0.2">
      <c r="A605" s="3"/>
      <c r="BS605" s="42"/>
      <c r="BT605" s="50" t="s">
        <v>701</v>
      </c>
      <c r="BU605" s="51" t="s">
        <v>1014</v>
      </c>
      <c r="BV605" s="52">
        <f>K3+(596*K5)</f>
        <v>597</v>
      </c>
      <c r="BW605" s="42"/>
    </row>
    <row r="606" spans="1:75" x14ac:dyDescent="0.2">
      <c r="A606" s="3"/>
      <c r="BS606" s="42"/>
      <c r="BT606" s="50" t="s">
        <v>517</v>
      </c>
      <c r="BU606" s="51" t="s">
        <v>1014</v>
      </c>
      <c r="BV606" s="52">
        <f>K3+(597*K5)</f>
        <v>598</v>
      </c>
      <c r="BW606" s="42"/>
    </row>
    <row r="607" spans="1:75" x14ac:dyDescent="0.2">
      <c r="A607" s="3"/>
      <c r="BS607" s="42"/>
      <c r="BT607" s="50" t="s">
        <v>949</v>
      </c>
      <c r="BU607" s="51" t="s">
        <v>1014</v>
      </c>
      <c r="BV607" s="52">
        <f>K3+(598*K5)</f>
        <v>599</v>
      </c>
      <c r="BW607" s="42"/>
    </row>
    <row r="608" spans="1:75" x14ac:dyDescent="0.2">
      <c r="BS608" s="42"/>
      <c r="BT608" s="50" t="s">
        <v>883</v>
      </c>
      <c r="BU608" s="51" t="s">
        <v>1014</v>
      </c>
      <c r="BV608" s="52">
        <f>K3+(599*K5)</f>
        <v>600</v>
      </c>
      <c r="BW608" s="42"/>
    </row>
    <row r="609" spans="2:75" x14ac:dyDescent="0.2">
      <c r="BS609" s="42"/>
      <c r="BT609" s="50" t="s">
        <v>689</v>
      </c>
      <c r="BU609" s="51" t="s">
        <v>1014</v>
      </c>
      <c r="BV609" s="52">
        <f>K3+(600*K5)</f>
        <v>601</v>
      </c>
      <c r="BW609" s="42"/>
    </row>
    <row r="610" spans="2:75" x14ac:dyDescent="0.2">
      <c r="B610" s="1"/>
      <c r="BS610" s="42"/>
      <c r="BT610" s="50" t="s">
        <v>622</v>
      </c>
      <c r="BU610" s="51" t="s">
        <v>1014</v>
      </c>
      <c r="BV610" s="52">
        <f>K3+(601*K5)</f>
        <v>602</v>
      </c>
      <c r="BW610" s="42"/>
    </row>
    <row r="611" spans="2:75" x14ac:dyDescent="0.2">
      <c r="BS611" s="42"/>
      <c r="BT611" s="50" t="s">
        <v>959</v>
      </c>
      <c r="BU611" s="51" t="s">
        <v>1014</v>
      </c>
      <c r="BV611" s="52">
        <f>K3+(602*K5)</f>
        <v>603</v>
      </c>
      <c r="BW611" s="42"/>
    </row>
    <row r="612" spans="2:75" x14ac:dyDescent="0.2">
      <c r="BS612" s="42"/>
      <c r="BT612" s="50" t="s">
        <v>777</v>
      </c>
      <c r="BU612" s="51" t="s">
        <v>1014</v>
      </c>
      <c r="BV612" s="52">
        <f>K3+(603*K5)</f>
        <v>604</v>
      </c>
      <c r="BW612" s="42"/>
    </row>
    <row r="613" spans="2:75" x14ac:dyDescent="0.2">
      <c r="BS613" s="42"/>
      <c r="BT613" s="50" t="s">
        <v>205</v>
      </c>
      <c r="BU613" s="51" t="s">
        <v>1014</v>
      </c>
      <c r="BV613" s="52">
        <f>K3+(604*K5)</f>
        <v>605</v>
      </c>
      <c r="BW613" s="42"/>
    </row>
    <row r="614" spans="2:75" x14ac:dyDescent="0.2">
      <c r="BS614" s="42"/>
      <c r="BT614" s="50" t="s">
        <v>23</v>
      </c>
      <c r="BU614" s="51" t="s">
        <v>1014</v>
      </c>
      <c r="BV614" s="52">
        <f>K3+(605*K5)</f>
        <v>606</v>
      </c>
      <c r="BW614" s="42"/>
    </row>
    <row r="615" spans="2:75" x14ac:dyDescent="0.2">
      <c r="BS615" s="42"/>
      <c r="BT615" s="50" t="s">
        <v>440</v>
      </c>
      <c r="BU615" s="51" t="s">
        <v>1014</v>
      </c>
      <c r="BV615" s="52">
        <f>K3+(606*K5)</f>
        <v>607</v>
      </c>
      <c r="BW615" s="42"/>
    </row>
    <row r="616" spans="2:75" x14ac:dyDescent="0.2">
      <c r="BS616" s="42"/>
      <c r="BT616" s="50" t="s">
        <v>373</v>
      </c>
      <c r="BU616" s="51" t="s">
        <v>1014</v>
      </c>
      <c r="BV616" s="52">
        <f>K3+(607*K5)</f>
        <v>608</v>
      </c>
      <c r="BW616" s="42"/>
    </row>
    <row r="617" spans="2:75" x14ac:dyDescent="0.2">
      <c r="BS617" s="42"/>
      <c r="BT617" s="50" t="s">
        <v>809</v>
      </c>
      <c r="BU617" s="51" t="s">
        <v>1014</v>
      </c>
      <c r="BV617" s="52">
        <f>K3+(608*K5)</f>
        <v>609</v>
      </c>
      <c r="BW617" s="42"/>
    </row>
    <row r="618" spans="2:75" x14ac:dyDescent="0.2">
      <c r="BS618" s="42"/>
      <c r="BT618" s="50" t="s">
        <v>991</v>
      </c>
      <c r="BU618" s="51" t="s">
        <v>1014</v>
      </c>
      <c r="BV618" s="52">
        <f>K3+(609*K5)</f>
        <v>610</v>
      </c>
      <c r="BW618" s="42"/>
    </row>
    <row r="619" spans="2:75" x14ac:dyDescent="0.2">
      <c r="BS619" s="42"/>
      <c r="BT619" s="50" t="s">
        <v>591</v>
      </c>
      <c r="BU619" s="51" t="s">
        <v>1014</v>
      </c>
      <c r="BV619" s="52">
        <f>K3+(610*K5)</f>
        <v>611</v>
      </c>
      <c r="BW619" s="42"/>
    </row>
    <row r="620" spans="2:75" x14ac:dyDescent="0.2">
      <c r="BS620" s="42"/>
      <c r="BT620" s="50" t="s">
        <v>657</v>
      </c>
      <c r="BU620" s="51" t="s">
        <v>1014</v>
      </c>
      <c r="BV620" s="52">
        <f>K3+(611*K5)</f>
        <v>612</v>
      </c>
      <c r="BW620" s="42"/>
    </row>
    <row r="621" spans="2:75" x14ac:dyDescent="0.2">
      <c r="BS621" s="42"/>
      <c r="BT621" s="50" t="s">
        <v>342</v>
      </c>
      <c r="BU621" s="51" t="s">
        <v>1014</v>
      </c>
      <c r="BV621" s="52">
        <f>K3+(612*K5)</f>
        <v>613</v>
      </c>
      <c r="BW621" s="42"/>
    </row>
    <row r="622" spans="2:75" x14ac:dyDescent="0.2">
      <c r="BS622" s="42"/>
      <c r="BT622" s="50" t="s">
        <v>408</v>
      </c>
      <c r="BU622" s="51" t="s">
        <v>1014</v>
      </c>
      <c r="BV622" s="52">
        <f>K3+(613*K5)</f>
        <v>614</v>
      </c>
      <c r="BW622" s="42"/>
    </row>
    <row r="623" spans="2:75" x14ac:dyDescent="0.2">
      <c r="BS623" s="42"/>
      <c r="BT623" s="50" t="s">
        <v>55</v>
      </c>
      <c r="BU623" s="51" t="s">
        <v>1014</v>
      </c>
      <c r="BV623" s="52">
        <f>K3+(614*K5)</f>
        <v>615</v>
      </c>
      <c r="BW623" s="42"/>
    </row>
    <row r="624" spans="2:75" x14ac:dyDescent="0.2">
      <c r="BS624" s="42"/>
      <c r="BT624" s="50" t="s">
        <v>236</v>
      </c>
      <c r="BU624" s="51" t="s">
        <v>1014</v>
      </c>
      <c r="BV624" s="52">
        <f>K3+(615*K5)</f>
        <v>616</v>
      </c>
      <c r="BW624" s="42"/>
    </row>
    <row r="625" spans="71:75" x14ac:dyDescent="0.2">
      <c r="BS625" s="42"/>
      <c r="BT625" s="50" t="s">
        <v>298</v>
      </c>
      <c r="BU625" s="51" t="s">
        <v>1014</v>
      </c>
      <c r="BV625" s="52">
        <f>K3+(616*K5)</f>
        <v>617</v>
      </c>
      <c r="BW625" s="42"/>
    </row>
    <row r="626" spans="71:75" x14ac:dyDescent="0.2">
      <c r="BS626" s="42"/>
      <c r="BT626" s="50" t="s">
        <v>482</v>
      </c>
      <c r="BU626" s="51" t="s">
        <v>1014</v>
      </c>
      <c r="BV626" s="52">
        <f>K3+(617*K5)</f>
        <v>618</v>
      </c>
      <c r="BW626" s="42"/>
    </row>
    <row r="627" spans="71:75" x14ac:dyDescent="0.2">
      <c r="BS627" s="42"/>
      <c r="BT627" s="50" t="s">
        <v>99</v>
      </c>
      <c r="BU627" s="51" t="s">
        <v>1014</v>
      </c>
      <c r="BV627" s="52">
        <f>K3+(618*K5)</f>
        <v>619</v>
      </c>
      <c r="BW627" s="42"/>
    </row>
    <row r="628" spans="71:75" x14ac:dyDescent="0.2">
      <c r="BS628" s="42"/>
      <c r="BT628" s="50" t="s">
        <v>162</v>
      </c>
      <c r="BU628" s="51" t="s">
        <v>1014</v>
      </c>
      <c r="BV628" s="52">
        <f>K3+(619*K5)</f>
        <v>620</v>
      </c>
      <c r="BW628" s="42"/>
    </row>
    <row r="629" spans="71:75" x14ac:dyDescent="0.2">
      <c r="BS629" s="42"/>
      <c r="BT629" s="70" t="s">
        <v>853</v>
      </c>
      <c r="BU629" s="51" t="s">
        <v>1014</v>
      </c>
      <c r="BV629" s="52">
        <f>K3+(620*K5)</f>
        <v>621</v>
      </c>
      <c r="BW629" s="42"/>
    </row>
    <row r="630" spans="71:75" x14ac:dyDescent="0.2">
      <c r="BS630" s="42"/>
      <c r="BT630" s="50" t="s">
        <v>918</v>
      </c>
      <c r="BU630" s="51" t="s">
        <v>1014</v>
      </c>
      <c r="BV630" s="52">
        <f>K3+(621*K5)</f>
        <v>622</v>
      </c>
      <c r="BW630" s="42"/>
    </row>
    <row r="631" spans="71:75" x14ac:dyDescent="0.2">
      <c r="BS631" s="42"/>
      <c r="BT631" s="50" t="s">
        <v>547</v>
      </c>
      <c r="BU631" s="51" t="s">
        <v>1014</v>
      </c>
      <c r="BV631" s="52">
        <f>K3+(622*K5)</f>
        <v>623</v>
      </c>
      <c r="BW631" s="42"/>
    </row>
    <row r="632" spans="71:75" x14ac:dyDescent="0.2">
      <c r="BS632" s="42"/>
      <c r="BT632" s="50" t="s">
        <v>731</v>
      </c>
      <c r="BU632" s="51" t="s">
        <v>1014</v>
      </c>
      <c r="BV632" s="52">
        <f>K3+(623*K5)</f>
        <v>624</v>
      </c>
      <c r="BW632" s="42"/>
    </row>
    <row r="633" spans="71:75" x14ac:dyDescent="0.2">
      <c r="BS633" s="42"/>
      <c r="BT633" s="50" t="s">
        <v>252</v>
      </c>
      <c r="BU633" s="51" t="s">
        <v>1014</v>
      </c>
      <c r="BV633" s="52">
        <f>K3+(624*K5)</f>
        <v>625</v>
      </c>
      <c r="BW633" s="42"/>
    </row>
    <row r="634" spans="71:75" x14ac:dyDescent="0.2">
      <c r="BS634" s="42"/>
      <c r="BT634" s="50" t="s">
        <v>71</v>
      </c>
      <c r="BU634" s="51" t="s">
        <v>1014</v>
      </c>
      <c r="BV634" s="52">
        <f>K3+(625*K5)</f>
        <v>626</v>
      </c>
      <c r="BW634" s="42"/>
    </row>
    <row r="635" spans="71:75" x14ac:dyDescent="0.2">
      <c r="BS635" s="42"/>
      <c r="BT635" s="50" t="s">
        <v>392</v>
      </c>
      <c r="BU635" s="51" t="s">
        <v>1014</v>
      </c>
      <c r="BV635" s="52">
        <f>K3+(626*K5)</f>
        <v>627</v>
      </c>
      <c r="BW635" s="42"/>
    </row>
    <row r="636" spans="71:75" x14ac:dyDescent="0.2">
      <c r="BS636" s="42"/>
      <c r="BT636" s="50" t="s">
        <v>326</v>
      </c>
      <c r="BU636" s="51" t="s">
        <v>1014</v>
      </c>
      <c r="BV636" s="52">
        <f>K3+(627*K5)</f>
        <v>628</v>
      </c>
      <c r="BW636" s="42"/>
    </row>
    <row r="637" spans="71:75" x14ac:dyDescent="0.2">
      <c r="BS637" s="42"/>
      <c r="BT637" s="50" t="s">
        <v>641</v>
      </c>
      <c r="BU637" s="51" t="s">
        <v>1014</v>
      </c>
      <c r="BV637" s="52">
        <f>K3+(628*K5)</f>
        <v>629</v>
      </c>
      <c r="BW637" s="42"/>
    </row>
    <row r="638" spans="71:75" x14ac:dyDescent="0.2">
      <c r="BS638" s="42"/>
      <c r="BT638" s="50" t="s">
        <v>575</v>
      </c>
      <c r="BU638" s="51" t="s">
        <v>1014</v>
      </c>
      <c r="BV638" s="52">
        <f>K3+(629*K5)</f>
        <v>630</v>
      </c>
      <c r="BW638" s="42"/>
    </row>
    <row r="639" spans="71:75" x14ac:dyDescent="0.2">
      <c r="BS639" s="42"/>
      <c r="BT639" s="50" t="s">
        <v>1007</v>
      </c>
      <c r="BU639" s="51" t="s">
        <v>1014</v>
      </c>
      <c r="BV639" s="52">
        <f>K3+(630*K5)</f>
        <v>631</v>
      </c>
      <c r="BW639" s="42"/>
    </row>
    <row r="640" spans="71:75" x14ac:dyDescent="0.2">
      <c r="BS640" s="42"/>
      <c r="BT640" s="50" t="s">
        <v>825</v>
      </c>
      <c r="BU640" s="51" t="s">
        <v>1014</v>
      </c>
      <c r="BV640" s="52">
        <f>K3+(631*K5)</f>
        <v>632</v>
      </c>
      <c r="BW640" s="42"/>
    </row>
    <row r="641" spans="1:75" x14ac:dyDescent="0.2">
      <c r="BS641" s="42"/>
      <c r="BT641" s="50" t="s">
        <v>747</v>
      </c>
      <c r="BU641" s="51" t="s">
        <v>1014</v>
      </c>
      <c r="BV641" s="52">
        <f>K3+(632*K5)</f>
        <v>633</v>
      </c>
      <c r="BW641" s="42"/>
    </row>
    <row r="642" spans="1:75" x14ac:dyDescent="0.2">
      <c r="BS642" s="42"/>
      <c r="BT642" s="50" t="s">
        <v>563</v>
      </c>
      <c r="BU642" s="51" t="s">
        <v>1014</v>
      </c>
      <c r="BV642" s="52">
        <f>K3+(633*K5)</f>
        <v>634</v>
      </c>
      <c r="BW642" s="42"/>
    </row>
    <row r="643" spans="1:75" x14ac:dyDescent="0.2">
      <c r="A643" s="3"/>
      <c r="BS643" s="42"/>
      <c r="BT643" s="50" t="s">
        <v>902</v>
      </c>
      <c r="BU643" s="51" t="s">
        <v>1014</v>
      </c>
      <c r="BV643" s="52">
        <f>K3+(634*K5)</f>
        <v>635</v>
      </c>
      <c r="BW643" s="42"/>
    </row>
    <row r="644" spans="1:75" x14ac:dyDescent="0.2">
      <c r="A644" s="3"/>
      <c r="BS644" s="42"/>
      <c r="BT644" s="50" t="s">
        <v>837</v>
      </c>
      <c r="BU644" s="51" t="s">
        <v>1014</v>
      </c>
      <c r="BV644" s="52">
        <f>K3+(635*K5)</f>
        <v>636</v>
      </c>
      <c r="BW644" s="42"/>
    </row>
    <row r="645" spans="1:75" x14ac:dyDescent="0.2">
      <c r="A645" s="3"/>
      <c r="BS645" s="42"/>
      <c r="BT645" s="50" t="s">
        <v>147</v>
      </c>
      <c r="BU645" s="51" t="s">
        <v>1014</v>
      </c>
      <c r="BV645" s="52">
        <f>K3+(636*K5)</f>
        <v>637</v>
      </c>
      <c r="BW645" s="42"/>
    </row>
    <row r="646" spans="1:75" x14ac:dyDescent="0.2">
      <c r="BS646" s="42"/>
      <c r="BT646" s="50" t="s">
        <v>83</v>
      </c>
      <c r="BU646" s="51" t="s">
        <v>1014</v>
      </c>
      <c r="BV646" s="52">
        <f>K3+(637*K5)</f>
        <v>638</v>
      </c>
      <c r="BW646" s="42"/>
    </row>
    <row r="647" spans="1:75" x14ac:dyDescent="0.2">
      <c r="A647" s="3"/>
      <c r="BS647" s="42"/>
      <c r="BT647" s="50" t="s">
        <v>498</v>
      </c>
      <c r="BU647" s="51" t="s">
        <v>1014</v>
      </c>
      <c r="BV647" s="52">
        <f>K3+(638*K5)</f>
        <v>639</v>
      </c>
      <c r="BW647" s="42"/>
    </row>
    <row r="648" spans="1:75" x14ac:dyDescent="0.2">
      <c r="A648" s="3"/>
      <c r="BS648" s="42"/>
      <c r="BT648" s="50" t="s">
        <v>314</v>
      </c>
      <c r="BU648" s="51" t="s">
        <v>1014</v>
      </c>
      <c r="BV648" s="52">
        <f>K3+(639*K5)</f>
        <v>640</v>
      </c>
      <c r="BW648" s="42"/>
    </row>
    <row r="649" spans="1:75" x14ac:dyDescent="0.2">
      <c r="A649" s="3"/>
      <c r="BS649" s="42"/>
      <c r="BT649" s="50" t="s">
        <v>115</v>
      </c>
      <c r="BU649" s="51" t="s">
        <v>1014</v>
      </c>
      <c r="BV649" s="52">
        <f>K3+(640*K5)</f>
        <v>641</v>
      </c>
      <c r="BW649" s="42"/>
    </row>
    <row r="650" spans="1:75" x14ac:dyDescent="0.2">
      <c r="A650" s="3"/>
      <c r="BS650" s="42"/>
      <c r="BT650" s="50" t="s">
        <v>180</v>
      </c>
      <c r="BU650" s="51" t="s">
        <v>1014</v>
      </c>
      <c r="BV650" s="52">
        <f>K3+(641*K5)</f>
        <v>642</v>
      </c>
      <c r="BW650" s="42"/>
    </row>
    <row r="651" spans="1:75" x14ac:dyDescent="0.2">
      <c r="BS651" s="42"/>
      <c r="BT651" s="50" t="s">
        <v>280</v>
      </c>
      <c r="BU651" s="51" t="s">
        <v>1014</v>
      </c>
      <c r="BV651" s="52">
        <f>K3+(642*K5)</f>
        <v>643</v>
      </c>
      <c r="BW651" s="42"/>
    </row>
    <row r="652" spans="1:75" x14ac:dyDescent="0.2">
      <c r="BS652" s="42"/>
      <c r="BT652" s="50" t="s">
        <v>467</v>
      </c>
      <c r="BU652" s="51" t="s">
        <v>1014</v>
      </c>
      <c r="BV652" s="52">
        <f>K3+(643*K5)</f>
        <v>644</v>
      </c>
      <c r="BW652" s="42"/>
    </row>
    <row r="653" spans="1:75" x14ac:dyDescent="0.2">
      <c r="B653" s="1"/>
      <c r="BS653" s="42"/>
      <c r="BT653" s="50" t="s">
        <v>533</v>
      </c>
      <c r="BU653" s="51" t="s">
        <v>1014</v>
      </c>
      <c r="BV653" s="52">
        <f>K3+(644*K5)</f>
        <v>645</v>
      </c>
      <c r="BW653" s="42"/>
    </row>
    <row r="654" spans="1:75" x14ac:dyDescent="0.2">
      <c r="BS654" s="42"/>
      <c r="BT654" s="50" t="s">
        <v>719</v>
      </c>
      <c r="BU654" s="51" t="s">
        <v>1014</v>
      </c>
      <c r="BV654" s="52">
        <f>K3+(645*K5)</f>
        <v>646</v>
      </c>
      <c r="BW654" s="42"/>
    </row>
    <row r="655" spans="1:75" x14ac:dyDescent="0.2">
      <c r="BS655" s="42"/>
      <c r="BT655" s="50" t="s">
        <v>866</v>
      </c>
      <c r="BU655" s="51" t="s">
        <v>1014</v>
      </c>
      <c r="BV655" s="52">
        <f>K3+(646*K5)</f>
        <v>647</v>
      </c>
      <c r="BW655" s="42"/>
    </row>
    <row r="656" spans="1:75" x14ac:dyDescent="0.2">
      <c r="BS656" s="42"/>
      <c r="BT656" s="50" t="s">
        <v>933</v>
      </c>
      <c r="BU656" s="51" t="s">
        <v>1014</v>
      </c>
      <c r="BV656" s="52">
        <f>K3+(647*K5)</f>
        <v>648</v>
      </c>
      <c r="BW656" s="42"/>
    </row>
    <row r="657" spans="71:75" x14ac:dyDescent="0.2">
      <c r="BS657" s="42"/>
      <c r="BT657" s="50" t="s">
        <v>608</v>
      </c>
      <c r="BU657" s="51" t="s">
        <v>1014</v>
      </c>
      <c r="BV657" s="52">
        <f>K3+(648*K5)</f>
        <v>649</v>
      </c>
      <c r="BW657" s="42"/>
    </row>
    <row r="658" spans="71:75" x14ac:dyDescent="0.2">
      <c r="BS658" s="42"/>
      <c r="BT658" s="50" t="s">
        <v>676</v>
      </c>
      <c r="BU658" s="51" t="s">
        <v>1014</v>
      </c>
      <c r="BV658" s="52">
        <f>K3+(649*K5)</f>
        <v>650</v>
      </c>
      <c r="BW658" s="42"/>
    </row>
    <row r="659" spans="71:75" x14ac:dyDescent="0.2">
      <c r="BS659" s="42"/>
      <c r="BT659" s="50" t="s">
        <v>790</v>
      </c>
      <c r="BU659" s="51" t="s">
        <v>1014</v>
      </c>
      <c r="BV659" s="52">
        <f>K3+(650*K5)</f>
        <v>651</v>
      </c>
      <c r="BW659" s="42"/>
    </row>
    <row r="660" spans="71:75" x14ac:dyDescent="0.2">
      <c r="BS660" s="42"/>
      <c r="BT660" s="50" t="s">
        <v>974</v>
      </c>
      <c r="BU660" s="51" t="s">
        <v>1014</v>
      </c>
      <c r="BV660" s="52">
        <f>K3+(651*K5)</f>
        <v>652</v>
      </c>
      <c r="BW660" s="42"/>
    </row>
    <row r="661" spans="71:75" x14ac:dyDescent="0.2">
      <c r="BS661" s="42"/>
      <c r="BT661" s="50" t="s">
        <v>40</v>
      </c>
      <c r="BU661" s="51" t="s">
        <v>1014</v>
      </c>
      <c r="BV661" s="52">
        <f>K3+(652*K5)</f>
        <v>653</v>
      </c>
      <c r="BW661" s="42"/>
    </row>
    <row r="662" spans="71:75" x14ac:dyDescent="0.2">
      <c r="BS662" s="42"/>
      <c r="BT662" s="50" t="s">
        <v>223</v>
      </c>
      <c r="BU662" s="51" t="s">
        <v>1014</v>
      </c>
      <c r="BV662" s="52">
        <f>K3+(653*K5)</f>
        <v>654</v>
      </c>
      <c r="BW662" s="42"/>
    </row>
    <row r="663" spans="71:75" x14ac:dyDescent="0.2">
      <c r="BS663" s="42"/>
      <c r="BT663" s="50" t="s">
        <v>355</v>
      </c>
      <c r="BU663" s="51" t="s">
        <v>1014</v>
      </c>
      <c r="BV663" s="52">
        <f>K3+(654*K5)</f>
        <v>655</v>
      </c>
      <c r="BW663" s="42"/>
    </row>
    <row r="664" spans="71:75" x14ac:dyDescent="0.2">
      <c r="BS664" s="42"/>
      <c r="BT664" s="50" t="s">
        <v>423</v>
      </c>
      <c r="BU664" s="51" t="s">
        <v>1014</v>
      </c>
      <c r="BV664" s="52">
        <f>K3+(655*K5)</f>
        <v>656</v>
      </c>
      <c r="BW664" s="42"/>
    </row>
    <row r="665" spans="71:75" x14ac:dyDescent="0.2">
      <c r="BS665" s="42"/>
      <c r="BT665" s="50" t="s">
        <v>948</v>
      </c>
      <c r="BU665" s="51" t="s">
        <v>1014</v>
      </c>
      <c r="BV665" s="52">
        <f>K3+(656*K5)</f>
        <v>657</v>
      </c>
      <c r="BW665" s="42"/>
    </row>
    <row r="666" spans="71:75" x14ac:dyDescent="0.2">
      <c r="BS666" s="42"/>
      <c r="BT666" s="50" t="s">
        <v>880</v>
      </c>
      <c r="BU666" s="51" t="s">
        <v>1014</v>
      </c>
      <c r="BV666" s="52">
        <f>K3+(657*K5)</f>
        <v>658</v>
      </c>
      <c r="BW666" s="42"/>
    </row>
    <row r="667" spans="71:75" x14ac:dyDescent="0.2">
      <c r="BS667" s="42"/>
      <c r="BT667" s="50" t="s">
        <v>704</v>
      </c>
      <c r="BU667" s="51" t="s">
        <v>1014</v>
      </c>
      <c r="BV667" s="52">
        <f>K3+(658*K5)</f>
        <v>659</v>
      </c>
      <c r="BW667" s="42"/>
    </row>
    <row r="668" spans="71:75" x14ac:dyDescent="0.2">
      <c r="BS668" s="42"/>
      <c r="BT668" s="50" t="s">
        <v>518</v>
      </c>
      <c r="BU668" s="51" t="s">
        <v>1014</v>
      </c>
      <c r="BV668" s="52">
        <f>K3+(659*K5)</f>
        <v>660</v>
      </c>
      <c r="BW668" s="42"/>
    </row>
    <row r="669" spans="71:75" x14ac:dyDescent="0.2">
      <c r="BS669" s="42"/>
      <c r="BT669" s="50" t="s">
        <v>451</v>
      </c>
      <c r="BU669" s="51" t="s">
        <v>1014</v>
      </c>
      <c r="BV669" s="52">
        <f>K3+(660*K5)</f>
        <v>661</v>
      </c>
      <c r="BW669" s="42"/>
    </row>
    <row r="670" spans="71:75" x14ac:dyDescent="0.2">
      <c r="BS670" s="42"/>
      <c r="BT670" s="50" t="s">
        <v>264</v>
      </c>
      <c r="BU670" s="51" t="s">
        <v>1014</v>
      </c>
      <c r="BV670" s="52">
        <f>K3+(661*K5)</f>
        <v>662</v>
      </c>
      <c r="BW670" s="42"/>
    </row>
    <row r="671" spans="71:75" x14ac:dyDescent="0.2">
      <c r="BS671" s="42"/>
      <c r="BT671" s="50" t="s">
        <v>196</v>
      </c>
      <c r="BU671" s="51" t="s">
        <v>1014</v>
      </c>
      <c r="BV671" s="52">
        <f>K3+(662*K5)</f>
        <v>663</v>
      </c>
      <c r="BW671" s="42"/>
    </row>
    <row r="672" spans="71:75" x14ac:dyDescent="0.2">
      <c r="BS672" s="42"/>
      <c r="BT672" s="50" t="s">
        <v>130</v>
      </c>
      <c r="BU672" s="51" t="s">
        <v>1014</v>
      </c>
      <c r="BV672" s="52">
        <f>K3+(663*K5)</f>
        <v>664</v>
      </c>
      <c r="BW672" s="42"/>
    </row>
    <row r="673" spans="1:75" x14ac:dyDescent="0.2">
      <c r="BS673" s="42"/>
      <c r="BT673" s="50" t="s">
        <v>439</v>
      </c>
      <c r="BU673" s="51" t="s">
        <v>1014</v>
      </c>
      <c r="BV673" s="52">
        <f>K3+(664*K5)</f>
        <v>665</v>
      </c>
      <c r="BW673" s="42"/>
    </row>
    <row r="674" spans="1:75" x14ac:dyDescent="0.2">
      <c r="BS674" s="42"/>
      <c r="BT674" s="50" t="s">
        <v>370</v>
      </c>
      <c r="BU674" s="51" t="s">
        <v>1014</v>
      </c>
      <c r="BV674" s="52">
        <f>K3+(665*K5)</f>
        <v>666</v>
      </c>
      <c r="BW674" s="42"/>
    </row>
    <row r="675" spans="1:75" x14ac:dyDescent="0.2">
      <c r="BS675" s="42"/>
      <c r="BT675" s="50" t="s">
        <v>208</v>
      </c>
      <c r="BU675" s="51" t="s">
        <v>1014</v>
      </c>
      <c r="BV675" s="52">
        <f>K3+(666*K5)</f>
        <v>667</v>
      </c>
      <c r="BW675" s="42"/>
    </row>
    <row r="676" spans="1:75" x14ac:dyDescent="0.2">
      <c r="BS676" s="42"/>
      <c r="BT676" s="50" t="s">
        <v>24</v>
      </c>
      <c r="BU676" s="51" t="s">
        <v>1014</v>
      </c>
      <c r="BV676" s="52">
        <f>K3+(667*K5)</f>
        <v>668</v>
      </c>
      <c r="BW676" s="42"/>
    </row>
    <row r="677" spans="1:75" x14ac:dyDescent="0.2">
      <c r="BS677" s="42"/>
      <c r="BT677" s="50" t="s">
        <v>958</v>
      </c>
      <c r="BU677" s="51" t="s">
        <v>1014</v>
      </c>
      <c r="BV677" s="52">
        <f>K3+(668*K5)</f>
        <v>669</v>
      </c>
      <c r="BW677" s="42"/>
    </row>
    <row r="678" spans="1:75" x14ac:dyDescent="0.2">
      <c r="BS678" s="42"/>
      <c r="BT678" s="50" t="s">
        <v>774</v>
      </c>
      <c r="BU678" s="51" t="s">
        <v>1014</v>
      </c>
      <c r="BV678" s="52">
        <f>K3+(669*K5)</f>
        <v>670</v>
      </c>
      <c r="BW678" s="42"/>
    </row>
    <row r="679" spans="1:75" x14ac:dyDescent="0.2">
      <c r="BS679" s="42"/>
      <c r="BT679" s="50" t="s">
        <v>692</v>
      </c>
      <c r="BU679" s="51" t="s">
        <v>1014</v>
      </c>
      <c r="BV679" s="52">
        <f>K3+(670*K5)</f>
        <v>671</v>
      </c>
      <c r="BW679" s="42"/>
    </row>
    <row r="680" spans="1:75" x14ac:dyDescent="0.2">
      <c r="BS680" s="42"/>
      <c r="BT680" s="50" t="s">
        <v>623</v>
      </c>
      <c r="BU680" s="51" t="s">
        <v>1014</v>
      </c>
      <c r="BV680" s="52">
        <f>K3+(671*K5)</f>
        <v>672</v>
      </c>
      <c r="BW680" s="42"/>
    </row>
    <row r="681" spans="1:75" x14ac:dyDescent="0.2">
      <c r="BS681" s="42"/>
      <c r="BT681" s="50" t="s">
        <v>56</v>
      </c>
      <c r="BU681" s="51" t="s">
        <v>1014</v>
      </c>
      <c r="BV681" s="52">
        <f>K3+(672*K5)</f>
        <v>673</v>
      </c>
      <c r="BW681" s="42"/>
    </row>
    <row r="682" spans="1:75" x14ac:dyDescent="0.2">
      <c r="BS682" s="42"/>
      <c r="BT682" s="50" t="s">
        <v>239</v>
      </c>
      <c r="BU682" s="51" t="s">
        <v>1014</v>
      </c>
      <c r="BV682" s="52">
        <f>K3+(673*K5)</f>
        <v>674</v>
      </c>
      <c r="BW682" s="42"/>
    </row>
    <row r="683" spans="1:75" x14ac:dyDescent="0.2">
      <c r="BS683" s="42"/>
      <c r="BT683" s="50" t="s">
        <v>339</v>
      </c>
      <c r="BU683" s="51" t="s">
        <v>1014</v>
      </c>
      <c r="BV683" s="52">
        <f>K3+(674*K5)</f>
        <v>675</v>
      </c>
      <c r="BW683" s="42"/>
    </row>
    <row r="684" spans="1:75" x14ac:dyDescent="0.2">
      <c r="BS684" s="42"/>
      <c r="BT684" s="50" t="s">
        <v>407</v>
      </c>
      <c r="BU684" s="51" t="s">
        <v>1014</v>
      </c>
      <c r="BV684" s="52">
        <f>K3+(675*K5)</f>
        <v>676</v>
      </c>
      <c r="BW684" s="42"/>
    </row>
    <row r="685" spans="1:75" x14ac:dyDescent="0.2">
      <c r="BS685" s="42"/>
      <c r="BT685" s="50" t="s">
        <v>592</v>
      </c>
      <c r="BU685" s="51" t="s">
        <v>1014</v>
      </c>
      <c r="BV685" s="52">
        <f>K3+(676*K5)</f>
        <v>677</v>
      </c>
      <c r="BW685" s="42"/>
    </row>
    <row r="686" spans="1:75" x14ac:dyDescent="0.2">
      <c r="A686" s="3"/>
      <c r="BS686" s="42"/>
      <c r="BT686" s="50" t="s">
        <v>660</v>
      </c>
      <c r="BU686" s="51" t="s">
        <v>1014</v>
      </c>
      <c r="BV686" s="52">
        <f>K3+(677*K5)</f>
        <v>678</v>
      </c>
      <c r="BW686" s="42"/>
    </row>
    <row r="687" spans="1:75" x14ac:dyDescent="0.2">
      <c r="A687" s="3"/>
      <c r="BS687" s="42"/>
      <c r="BT687" s="50" t="s">
        <v>806</v>
      </c>
      <c r="BU687" s="51" t="s">
        <v>1014</v>
      </c>
      <c r="BV687" s="52">
        <f>K3+(678*K5)</f>
        <v>679</v>
      </c>
      <c r="BW687" s="42"/>
    </row>
    <row r="688" spans="1:75" x14ac:dyDescent="0.2">
      <c r="A688" s="3"/>
      <c r="BS688" s="42"/>
      <c r="BT688" s="50" t="s">
        <v>990</v>
      </c>
      <c r="BU688" s="51" t="s">
        <v>1014</v>
      </c>
      <c r="BV688" s="52">
        <f>K3+(679*K5)</f>
        <v>680</v>
      </c>
      <c r="BW688" s="42"/>
    </row>
    <row r="689" spans="1:75" x14ac:dyDescent="0.2">
      <c r="BS689" s="42"/>
      <c r="BT689" s="50" t="s">
        <v>548</v>
      </c>
      <c r="BU689" s="51" t="s">
        <v>1014</v>
      </c>
      <c r="BV689" s="52">
        <f>K3+(680*K5)</f>
        <v>681</v>
      </c>
      <c r="BW689" s="42"/>
    </row>
    <row r="690" spans="1:75" x14ac:dyDescent="0.2">
      <c r="A690" s="3"/>
      <c r="BS690" s="42"/>
      <c r="BT690" s="50" t="s">
        <v>734</v>
      </c>
      <c r="BU690" s="51" t="s">
        <v>1014</v>
      </c>
      <c r="BV690" s="52">
        <f>K3+(681*K5)</f>
        <v>682</v>
      </c>
      <c r="BW690" s="42"/>
    </row>
    <row r="691" spans="1:75" x14ac:dyDescent="0.2">
      <c r="A691" s="3"/>
      <c r="BS691" s="42"/>
      <c r="BT691" s="50" t="s">
        <v>850</v>
      </c>
      <c r="BU691" s="51" t="s">
        <v>1014</v>
      </c>
      <c r="BV691" s="52">
        <f>K3+(682*K5)</f>
        <v>683</v>
      </c>
      <c r="BW691" s="42"/>
    </row>
    <row r="692" spans="1:75" x14ac:dyDescent="0.2">
      <c r="A692" s="3"/>
      <c r="BS692" s="42"/>
      <c r="BT692" s="50" t="s">
        <v>917</v>
      </c>
      <c r="BU692" s="51" t="s">
        <v>1014</v>
      </c>
      <c r="BV692" s="52">
        <f>K3+(683*K5)</f>
        <v>684</v>
      </c>
      <c r="BW692" s="42"/>
    </row>
    <row r="693" spans="1:75" x14ac:dyDescent="0.2">
      <c r="A693" s="3"/>
      <c r="BS693" s="42"/>
      <c r="BT693" s="50" t="s">
        <v>100</v>
      </c>
      <c r="BU693" s="51" t="s">
        <v>1014</v>
      </c>
      <c r="BV693" s="52">
        <f>K3+(684*K5)</f>
        <v>685</v>
      </c>
      <c r="BW693" s="42"/>
    </row>
    <row r="694" spans="1:75" x14ac:dyDescent="0.2">
      <c r="BS694" s="42"/>
      <c r="BT694" s="50" t="s">
        <v>165</v>
      </c>
      <c r="BU694" s="51" t="s">
        <v>1014</v>
      </c>
      <c r="BV694" s="52">
        <f>K3+(685*K5)</f>
        <v>686</v>
      </c>
      <c r="BW694" s="42"/>
    </row>
    <row r="695" spans="1:75" x14ac:dyDescent="0.2">
      <c r="BS695" s="42"/>
      <c r="BT695" s="50" t="s">
        <v>295</v>
      </c>
      <c r="BU695" s="51" t="s">
        <v>1014</v>
      </c>
      <c r="BV695" s="52">
        <f>K3+(686*K5)</f>
        <v>687</v>
      </c>
      <c r="BW695" s="42"/>
    </row>
    <row r="696" spans="1:75" x14ac:dyDescent="0.2">
      <c r="BS696" s="42"/>
      <c r="BT696" s="50" t="s">
        <v>481</v>
      </c>
      <c r="BU696" s="51" t="s">
        <v>1014</v>
      </c>
      <c r="BV696" s="52">
        <f>K3+(687*K5)</f>
        <v>688</v>
      </c>
      <c r="BW696" s="42"/>
    </row>
    <row r="697" spans="1:75" x14ac:dyDescent="0.2">
      <c r="BS697" s="42"/>
      <c r="BT697" s="50" t="s">
        <v>1006</v>
      </c>
      <c r="BU697" s="51" t="s">
        <v>1014</v>
      </c>
      <c r="BV697" s="52">
        <f>K3+(688*K5)</f>
        <v>689</v>
      </c>
      <c r="BW697" s="42"/>
    </row>
    <row r="698" spans="1:75" x14ac:dyDescent="0.2">
      <c r="B698" s="1"/>
      <c r="BS698" s="42"/>
      <c r="BT698" s="50" t="s">
        <v>822</v>
      </c>
      <c r="BU698" s="51" t="s">
        <v>1014</v>
      </c>
      <c r="BV698" s="52">
        <f>K3+(689*K5)</f>
        <v>690</v>
      </c>
      <c r="BW698" s="42"/>
    </row>
    <row r="699" spans="1:75" x14ac:dyDescent="0.2">
      <c r="BS699" s="42"/>
      <c r="BT699" s="50" t="s">
        <v>644</v>
      </c>
      <c r="BU699" s="51" t="s">
        <v>1014</v>
      </c>
      <c r="BV699" s="52">
        <f>K3+(690*K5)</f>
        <v>691</v>
      </c>
      <c r="BW699" s="42"/>
    </row>
    <row r="700" spans="1:75" x14ac:dyDescent="0.2">
      <c r="BS700" s="42"/>
      <c r="BT700" s="50" t="s">
        <v>576</v>
      </c>
      <c r="BU700" s="51" t="s">
        <v>1014</v>
      </c>
      <c r="BV700" s="52">
        <f>K3+(691*K5)</f>
        <v>692</v>
      </c>
      <c r="BW700" s="42"/>
    </row>
    <row r="701" spans="1:75" x14ac:dyDescent="0.2">
      <c r="BS701" s="42"/>
      <c r="BT701" s="50" t="s">
        <v>391</v>
      </c>
      <c r="BU701" s="51" t="s">
        <v>1014</v>
      </c>
      <c r="BV701" s="52">
        <f>K3+(692*K5)</f>
        <v>693</v>
      </c>
      <c r="BW701" s="42"/>
    </row>
    <row r="702" spans="1:75" x14ac:dyDescent="0.2">
      <c r="BS702" s="42"/>
      <c r="BT702" s="50" t="s">
        <v>323</v>
      </c>
      <c r="BU702" s="51" t="s">
        <v>1014</v>
      </c>
      <c r="BV702" s="52">
        <f>K3+(693*K5)</f>
        <v>694</v>
      </c>
      <c r="BW702" s="42"/>
    </row>
    <row r="703" spans="1:75" x14ac:dyDescent="0.2">
      <c r="BS703" s="42"/>
      <c r="BT703" s="50" t="s">
        <v>255</v>
      </c>
      <c r="BU703" s="51" t="s">
        <v>1014</v>
      </c>
      <c r="BV703" s="52">
        <f>K3+(694*K5)</f>
        <v>695</v>
      </c>
      <c r="BW703" s="42"/>
    </row>
    <row r="704" spans="1:75" x14ac:dyDescent="0.2">
      <c r="BS704" s="42"/>
      <c r="BT704" s="50" t="s">
        <v>72</v>
      </c>
      <c r="BU704" s="51" t="s">
        <v>1014</v>
      </c>
      <c r="BV704" s="52">
        <f>K3+(695*K5)</f>
        <v>696</v>
      </c>
      <c r="BW704" s="42"/>
    </row>
    <row r="705" spans="71:75" x14ac:dyDescent="0.2">
      <c r="BS705" s="42"/>
      <c r="BT705" s="50" t="s">
        <v>497</v>
      </c>
      <c r="BU705" s="51" t="s">
        <v>1014</v>
      </c>
      <c r="BV705" s="52">
        <f>K3+(696*K5)</f>
        <v>697</v>
      </c>
      <c r="BW705" s="42"/>
    </row>
    <row r="706" spans="71:75" x14ac:dyDescent="0.2">
      <c r="BS706" s="42"/>
      <c r="BT706" s="50" t="s">
        <v>311</v>
      </c>
      <c r="BU706" s="51" t="s">
        <v>1014</v>
      </c>
      <c r="BV706" s="52">
        <f>K3+(697*K5)</f>
        <v>698</v>
      </c>
      <c r="BW706" s="42"/>
    </row>
    <row r="707" spans="71:75" x14ac:dyDescent="0.2">
      <c r="BS707" s="42"/>
      <c r="BT707" s="50" t="s">
        <v>150</v>
      </c>
      <c r="BU707" s="51" t="s">
        <v>1014</v>
      </c>
      <c r="BV707" s="52">
        <f>K3+(698*K5)</f>
        <v>699</v>
      </c>
      <c r="BW707" s="42"/>
    </row>
    <row r="708" spans="71:75" x14ac:dyDescent="0.2">
      <c r="BS708" s="42"/>
      <c r="BT708" s="50" t="s">
        <v>84</v>
      </c>
      <c r="BU708" s="51" t="s">
        <v>1014</v>
      </c>
      <c r="BV708" s="52">
        <f>K3+(699*K5)</f>
        <v>700</v>
      </c>
      <c r="BW708" s="42"/>
    </row>
    <row r="709" spans="71:75" x14ac:dyDescent="0.2">
      <c r="BS709" s="42"/>
      <c r="BT709" s="50" t="s">
        <v>901</v>
      </c>
      <c r="BU709" s="51" t="s">
        <v>1014</v>
      </c>
      <c r="BV709" s="52">
        <f>K3+(700*K5)</f>
        <v>701</v>
      </c>
      <c r="BW709" s="42"/>
    </row>
    <row r="710" spans="71:75" x14ac:dyDescent="0.2">
      <c r="BS710" s="42"/>
      <c r="BT710" s="50" t="s">
        <v>834</v>
      </c>
      <c r="BU710" s="51" t="s">
        <v>1014</v>
      </c>
      <c r="BV710" s="52">
        <f>K3+(701*K5)</f>
        <v>702</v>
      </c>
      <c r="BW710" s="42"/>
    </row>
    <row r="711" spans="71:75" x14ac:dyDescent="0.2">
      <c r="BS711" s="42"/>
      <c r="BT711" s="50" t="s">
        <v>750</v>
      </c>
      <c r="BU711" s="51" t="s">
        <v>1014</v>
      </c>
      <c r="BV711" s="52">
        <f>K3+(702*K5)</f>
        <v>703</v>
      </c>
      <c r="BW711" s="42"/>
    </row>
    <row r="712" spans="71:75" x14ac:dyDescent="0.2">
      <c r="BS712" s="42"/>
      <c r="BT712" s="50" t="s">
        <v>564</v>
      </c>
      <c r="BU712" s="51" t="s">
        <v>1014</v>
      </c>
      <c r="BV712" s="52">
        <f>K3+(703*K5)</f>
        <v>704</v>
      </c>
      <c r="BW712" s="42"/>
    </row>
    <row r="713" spans="71:75" x14ac:dyDescent="0.2">
      <c r="BS713" s="42"/>
      <c r="BT713" s="50" t="s">
        <v>144</v>
      </c>
      <c r="BU713" s="51" t="s">
        <v>1014</v>
      </c>
      <c r="BV713" s="52">
        <f>K3+(704*K5)</f>
        <v>705</v>
      </c>
      <c r="BW713" s="42"/>
    </row>
    <row r="714" spans="71:75" x14ac:dyDescent="0.2">
      <c r="BS714" s="42"/>
      <c r="BT714" s="50" t="s">
        <v>86</v>
      </c>
      <c r="BU714" s="51" t="s">
        <v>1014</v>
      </c>
      <c r="BV714" s="52">
        <f>K3+(705*K5)</f>
        <v>706</v>
      </c>
      <c r="BW714" s="42"/>
    </row>
    <row r="715" spans="71:75" x14ac:dyDescent="0.2">
      <c r="BS715" s="42"/>
      <c r="BT715" s="50" t="s">
        <v>503</v>
      </c>
      <c r="BU715" s="51" t="s">
        <v>1014</v>
      </c>
      <c r="BV715" s="52">
        <f>K3+(706*K5)</f>
        <v>707</v>
      </c>
      <c r="BW715" s="42"/>
    </row>
    <row r="716" spans="71:75" x14ac:dyDescent="0.2">
      <c r="BS716" s="42"/>
      <c r="BT716" s="50" t="s">
        <v>309</v>
      </c>
      <c r="BU716" s="51" t="s">
        <v>1014</v>
      </c>
      <c r="BV716" s="52">
        <f>K3+(707*K5)</f>
        <v>708</v>
      </c>
      <c r="BW716" s="42"/>
    </row>
    <row r="717" spans="71:75" x14ac:dyDescent="0.2">
      <c r="BS717" s="42"/>
      <c r="BT717" s="50" t="s">
        <v>752</v>
      </c>
      <c r="BU717" s="51" t="s">
        <v>1014</v>
      </c>
      <c r="BV717" s="52">
        <f>K3+(708*K5)</f>
        <v>709</v>
      </c>
      <c r="BW717" s="42"/>
    </row>
    <row r="718" spans="71:75" x14ac:dyDescent="0.2">
      <c r="BS718" s="42"/>
      <c r="BT718" s="50" t="s">
        <v>558</v>
      </c>
      <c r="BU718" s="51" t="s">
        <v>1014</v>
      </c>
      <c r="BV718" s="52">
        <f>K3+(709*K5)</f>
        <v>710</v>
      </c>
      <c r="BW718" s="42"/>
    </row>
    <row r="719" spans="71:75" x14ac:dyDescent="0.2">
      <c r="BS719" s="42"/>
      <c r="BT719" s="50" t="s">
        <v>899</v>
      </c>
      <c r="BU719" s="51" t="s">
        <v>1014</v>
      </c>
      <c r="BV719" s="52">
        <f>K3+(710*K5)</f>
        <v>711</v>
      </c>
      <c r="BW719" s="42"/>
    </row>
    <row r="720" spans="71:75" x14ac:dyDescent="0.2">
      <c r="BS720" s="42"/>
      <c r="BT720" s="50" t="s">
        <v>840</v>
      </c>
      <c r="BU720" s="51" t="s">
        <v>1014</v>
      </c>
      <c r="BV720" s="52">
        <f>K3+(711*K5)</f>
        <v>712</v>
      </c>
      <c r="BW720" s="42"/>
    </row>
    <row r="721" spans="1:75" x14ac:dyDescent="0.2">
      <c r="BS721" s="42"/>
      <c r="BT721" s="50" t="s">
        <v>638</v>
      </c>
      <c r="BU721" s="51" t="s">
        <v>1014</v>
      </c>
      <c r="BV721" s="52">
        <f>K3+(712*K5)</f>
        <v>713</v>
      </c>
      <c r="BW721" s="42"/>
    </row>
    <row r="722" spans="1:75" x14ac:dyDescent="0.2">
      <c r="BS722" s="42"/>
      <c r="BT722" s="50" t="s">
        <v>578</v>
      </c>
      <c r="BU722" s="51" t="s">
        <v>1014</v>
      </c>
      <c r="BV722" s="52">
        <f>K3+(713*K5)</f>
        <v>714</v>
      </c>
      <c r="BW722" s="42"/>
    </row>
    <row r="723" spans="1:75" x14ac:dyDescent="0.2">
      <c r="BS723" s="42"/>
      <c r="BT723" s="50" t="s">
        <v>1012</v>
      </c>
      <c r="BU723" s="51" t="s">
        <v>1014</v>
      </c>
      <c r="BV723" s="52">
        <f>K3+(714*K5)</f>
        <v>715</v>
      </c>
      <c r="BW723" s="42"/>
    </row>
    <row r="724" spans="1:75" x14ac:dyDescent="0.2">
      <c r="BS724" s="42"/>
      <c r="BT724" s="50" t="s">
        <v>820</v>
      </c>
      <c r="BU724" s="51" t="s">
        <v>1014</v>
      </c>
      <c r="BV724" s="52">
        <f>K3+(715*K5)</f>
        <v>716</v>
      </c>
      <c r="BW724" s="42"/>
    </row>
    <row r="725" spans="1:75" x14ac:dyDescent="0.2">
      <c r="BS725" s="42"/>
      <c r="BT725" s="50" t="s">
        <v>257</v>
      </c>
      <c r="BU725" s="51" t="s">
        <v>1014</v>
      </c>
      <c r="BV725" s="52">
        <f>K3+(716*K5)</f>
        <v>717</v>
      </c>
      <c r="BW725" s="42"/>
    </row>
    <row r="726" spans="1:75" x14ac:dyDescent="0.2">
      <c r="BS726" s="42"/>
      <c r="BT726" s="50" t="s">
        <v>66</v>
      </c>
      <c r="BU726" s="51" t="s">
        <v>1014</v>
      </c>
      <c r="BV726" s="52">
        <f>K3+(717*K5)</f>
        <v>718</v>
      </c>
      <c r="BW726" s="42"/>
    </row>
    <row r="727" spans="1:75" x14ac:dyDescent="0.2">
      <c r="BS727" s="42"/>
      <c r="BT727" s="50" t="s">
        <v>389</v>
      </c>
      <c r="BU727" s="51" t="s">
        <v>1014</v>
      </c>
      <c r="BV727" s="52">
        <f>K3+(718*K5)</f>
        <v>719</v>
      </c>
      <c r="BW727" s="42"/>
    </row>
    <row r="728" spans="1:75" x14ac:dyDescent="0.2">
      <c r="BS728" s="42"/>
      <c r="BT728" s="50" t="s">
        <v>329</v>
      </c>
      <c r="BU728" s="51" t="s">
        <v>1014</v>
      </c>
      <c r="BV728" s="52">
        <f>K3+(719*K5)</f>
        <v>720</v>
      </c>
      <c r="BW728" s="42"/>
    </row>
    <row r="729" spans="1:75" x14ac:dyDescent="0.2">
      <c r="BS729" s="42"/>
      <c r="BT729" s="50" t="s">
        <v>856</v>
      </c>
      <c r="BU729" s="51" t="s">
        <v>1014</v>
      </c>
      <c r="BV729" s="52">
        <f>K3+(720*K5)</f>
        <v>721</v>
      </c>
      <c r="BW729" s="42"/>
    </row>
    <row r="730" spans="1:75" x14ac:dyDescent="0.2">
      <c r="BS730" s="42"/>
      <c r="BT730" s="50" t="s">
        <v>915</v>
      </c>
      <c r="BU730" s="51" t="s">
        <v>1014</v>
      </c>
      <c r="BV730" s="52">
        <f>K3+(721*K5)</f>
        <v>722</v>
      </c>
      <c r="BW730" s="42"/>
    </row>
    <row r="731" spans="1:75" x14ac:dyDescent="0.2">
      <c r="A731" s="3"/>
      <c r="BS731" s="42"/>
      <c r="BT731" s="50" t="s">
        <v>542</v>
      </c>
      <c r="BU731" s="51" t="s">
        <v>1014</v>
      </c>
      <c r="BV731" s="52">
        <f>K3+(722*K5)</f>
        <v>723</v>
      </c>
      <c r="BW731" s="42"/>
    </row>
    <row r="732" spans="1:75" x14ac:dyDescent="0.2">
      <c r="A732" s="3"/>
      <c r="BS732" s="42"/>
      <c r="BT732" s="50" t="s">
        <v>736</v>
      </c>
      <c r="BU732" s="51" t="s">
        <v>1014</v>
      </c>
      <c r="BV732" s="52">
        <f>K3+(723*K5)</f>
        <v>724</v>
      </c>
      <c r="BW732" s="42"/>
    </row>
    <row r="733" spans="1:75" x14ac:dyDescent="0.2">
      <c r="A733" s="3"/>
      <c r="BS733" s="42"/>
      <c r="BT733" s="50" t="s">
        <v>293</v>
      </c>
      <c r="BU733" s="51" t="s">
        <v>1014</v>
      </c>
      <c r="BV733" s="52">
        <f>K3+(724*K5)</f>
        <v>725</v>
      </c>
      <c r="BW733" s="42"/>
    </row>
    <row r="734" spans="1:75" x14ac:dyDescent="0.2">
      <c r="BS734" s="42"/>
      <c r="BT734" s="50" t="s">
        <v>487</v>
      </c>
      <c r="BU734" s="51" t="s">
        <v>1014</v>
      </c>
      <c r="BV734" s="52">
        <f>K3+(725*K5)</f>
        <v>726</v>
      </c>
      <c r="BW734" s="42"/>
    </row>
    <row r="735" spans="1:75" x14ac:dyDescent="0.2">
      <c r="A735" s="3"/>
      <c r="BS735" s="42"/>
      <c r="BT735" s="50" t="s">
        <v>102</v>
      </c>
      <c r="BU735" s="51" t="s">
        <v>1014</v>
      </c>
      <c r="BV735" s="52">
        <f>K3+(726*K5)</f>
        <v>727</v>
      </c>
      <c r="BW735" s="42"/>
    </row>
    <row r="736" spans="1:75" x14ac:dyDescent="0.2">
      <c r="A736" s="3"/>
      <c r="BS736" s="42"/>
      <c r="BT736" s="50" t="s">
        <v>159</v>
      </c>
      <c r="BU736" s="51" t="s">
        <v>1014</v>
      </c>
      <c r="BV736" s="52">
        <f>K3+(727*K5)</f>
        <v>728</v>
      </c>
      <c r="BW736" s="42"/>
    </row>
    <row r="737" spans="1:76" x14ac:dyDescent="0.2">
      <c r="A737" s="3"/>
      <c r="BS737" s="42"/>
      <c r="BT737" s="50" t="s">
        <v>345</v>
      </c>
      <c r="BU737" s="51" t="s">
        <v>1014</v>
      </c>
      <c r="BV737" s="52">
        <f>K3+(728*K5)</f>
        <v>729</v>
      </c>
      <c r="BW737" s="42"/>
    </row>
    <row r="738" spans="1:76" x14ac:dyDescent="0.2">
      <c r="A738" s="3"/>
      <c r="BS738" s="42"/>
      <c r="BT738" s="50" t="s">
        <v>405</v>
      </c>
      <c r="BU738" s="51" t="s">
        <v>1014</v>
      </c>
      <c r="BV738" s="52">
        <f>K3+(729*K5)</f>
        <v>730</v>
      </c>
      <c r="BW738" s="42"/>
    </row>
    <row r="739" spans="1:76" x14ac:dyDescent="0.2">
      <c r="BS739" s="42"/>
      <c r="BT739" s="50" t="s">
        <v>50</v>
      </c>
      <c r="BU739" s="51" t="s">
        <v>1014</v>
      </c>
      <c r="BV739" s="52">
        <f>K3+(730*K5)</f>
        <v>731</v>
      </c>
      <c r="BW739" s="42"/>
    </row>
    <row r="740" spans="1:76" x14ac:dyDescent="0.2">
      <c r="BS740" s="42"/>
      <c r="BT740" s="50" t="s">
        <v>241</v>
      </c>
      <c r="BU740" s="51" t="s">
        <v>1014</v>
      </c>
      <c r="BV740" s="52">
        <f>K3+(731*K5)</f>
        <v>732</v>
      </c>
      <c r="BW740" s="42"/>
      <c r="BX740" s="35"/>
    </row>
    <row r="741" spans="1:76" x14ac:dyDescent="0.2">
      <c r="B741" s="1"/>
      <c r="BS741" s="42"/>
      <c r="BT741" s="50" t="s">
        <v>804</v>
      </c>
      <c r="BU741" s="51" t="s">
        <v>1014</v>
      </c>
      <c r="BV741" s="52">
        <f>K3+(732*K5)</f>
        <v>733</v>
      </c>
      <c r="BW741" s="42"/>
    </row>
    <row r="742" spans="1:76" x14ac:dyDescent="0.2">
      <c r="BS742" s="42"/>
      <c r="BT742" s="50" t="s">
        <v>996</v>
      </c>
      <c r="BU742" s="51" t="s">
        <v>1014</v>
      </c>
      <c r="BV742" s="52">
        <f>K3+(733*K5)</f>
        <v>734</v>
      </c>
      <c r="BW742" s="42"/>
    </row>
    <row r="743" spans="1:76" x14ac:dyDescent="0.2">
      <c r="BS743" s="42"/>
      <c r="BT743" s="50" t="s">
        <v>594</v>
      </c>
      <c r="BU743" s="51" t="s">
        <v>1014</v>
      </c>
      <c r="BV743" s="52">
        <f>K3+(734*K5)</f>
        <v>735</v>
      </c>
      <c r="BW743" s="42"/>
    </row>
    <row r="744" spans="1:76" x14ac:dyDescent="0.2">
      <c r="BS744" s="42"/>
      <c r="BT744" s="50" t="s">
        <v>654</v>
      </c>
      <c r="BU744" s="51" t="s">
        <v>1014</v>
      </c>
      <c r="BV744" s="52">
        <f>K3+(735*K5)</f>
        <v>736</v>
      </c>
      <c r="BW744" s="42"/>
    </row>
    <row r="745" spans="1:76" x14ac:dyDescent="0.2">
      <c r="BS745" s="42"/>
      <c r="BT745" s="50" t="s">
        <v>210</v>
      </c>
      <c r="BU745" s="51" t="s">
        <v>1014</v>
      </c>
      <c r="BV745" s="52">
        <f>K3+(736*K5)</f>
        <v>737</v>
      </c>
      <c r="BW745" s="42"/>
    </row>
    <row r="746" spans="1:76" x14ac:dyDescent="0.2">
      <c r="BS746" s="42"/>
      <c r="BT746" s="50" t="s">
        <v>18</v>
      </c>
      <c r="BU746" s="51" t="s">
        <v>1014</v>
      </c>
      <c r="BV746" s="52">
        <f>K3+(737*K5)</f>
        <v>738</v>
      </c>
      <c r="BW746" s="42"/>
    </row>
    <row r="747" spans="1:76" x14ac:dyDescent="0.2">
      <c r="BS747" s="42"/>
      <c r="BT747" s="50" t="s">
        <v>437</v>
      </c>
      <c r="BU747" s="51" t="s">
        <v>1014</v>
      </c>
      <c r="BV747" s="52">
        <f>K3+(738*K5)</f>
        <v>739</v>
      </c>
      <c r="BW747" s="42"/>
    </row>
    <row r="748" spans="1:76" x14ac:dyDescent="0.2">
      <c r="BS748" s="42"/>
      <c r="BT748" s="50" t="s">
        <v>376</v>
      </c>
      <c r="BU748" s="51" t="s">
        <v>1014</v>
      </c>
      <c r="BV748" s="52">
        <f>K3+(739*K5)</f>
        <v>740</v>
      </c>
      <c r="BW748" s="42"/>
    </row>
    <row r="749" spans="1:76" x14ac:dyDescent="0.2">
      <c r="BS749" s="42"/>
      <c r="BT749" s="50" t="s">
        <v>686</v>
      </c>
      <c r="BU749" s="51" t="s">
        <v>1014</v>
      </c>
      <c r="BV749" s="52">
        <f>K3+(740*K5)</f>
        <v>741</v>
      </c>
      <c r="BW749" s="42"/>
    </row>
    <row r="750" spans="1:76" x14ac:dyDescent="0.2">
      <c r="BS750" s="42"/>
      <c r="BT750" s="50" t="s">
        <v>625</v>
      </c>
      <c r="BU750" s="51" t="s">
        <v>1014</v>
      </c>
      <c r="BV750" s="52">
        <f>K3+(741*K5)</f>
        <v>742</v>
      </c>
      <c r="BW750" s="42"/>
    </row>
    <row r="751" spans="1:76" x14ac:dyDescent="0.2">
      <c r="BS751" s="42"/>
      <c r="BT751" s="50" t="s">
        <v>964</v>
      </c>
      <c r="BU751" s="51" t="s">
        <v>1014</v>
      </c>
      <c r="BV751" s="52">
        <f>K3+(742*K5)</f>
        <v>743</v>
      </c>
      <c r="BW751" s="42"/>
    </row>
    <row r="752" spans="1:76" x14ac:dyDescent="0.2">
      <c r="BS752" s="42"/>
      <c r="BT752" s="50" t="s">
        <v>772</v>
      </c>
      <c r="BU752" s="51" t="s">
        <v>1014</v>
      </c>
      <c r="BV752" s="52">
        <f>K3+(743*K5)</f>
        <v>744</v>
      </c>
      <c r="BW752" s="42"/>
    </row>
    <row r="753" spans="71:75" x14ac:dyDescent="0.2">
      <c r="BS753" s="42"/>
      <c r="BT753" s="50" t="s">
        <v>706</v>
      </c>
      <c r="BU753" s="51" t="s">
        <v>1014</v>
      </c>
      <c r="BV753" s="52">
        <f>K3+(744*K5)</f>
        <v>745</v>
      </c>
      <c r="BW753" s="42"/>
    </row>
    <row r="754" spans="71:75" x14ac:dyDescent="0.2">
      <c r="BS754" s="42"/>
      <c r="BT754" s="50" t="s">
        <v>512</v>
      </c>
      <c r="BU754" s="51" t="s">
        <v>1014</v>
      </c>
      <c r="BV754" s="52">
        <f>K3+(745*K5)</f>
        <v>746</v>
      </c>
      <c r="BW754" s="42"/>
    </row>
    <row r="755" spans="71:75" x14ac:dyDescent="0.2">
      <c r="BS755" s="42"/>
      <c r="BT755" s="50" t="s">
        <v>946</v>
      </c>
      <c r="BU755" s="51" t="s">
        <v>1014</v>
      </c>
      <c r="BV755" s="52">
        <f>K3+(746*K5)</f>
        <v>747</v>
      </c>
      <c r="BW755" s="42"/>
    </row>
    <row r="756" spans="71:75" x14ac:dyDescent="0.2">
      <c r="BS756" s="42"/>
      <c r="BT756" s="50" t="s">
        <v>886</v>
      </c>
      <c r="BU756" s="51" t="s">
        <v>1014</v>
      </c>
      <c r="BV756" s="52">
        <f>K3+(747*K5)</f>
        <v>748</v>
      </c>
      <c r="BW756" s="42"/>
    </row>
    <row r="757" spans="71:75" x14ac:dyDescent="0.2">
      <c r="BS757" s="42"/>
      <c r="BT757" s="50" t="s">
        <v>190</v>
      </c>
      <c r="BU757" s="51" t="s">
        <v>1014</v>
      </c>
      <c r="BV757" s="52">
        <f>K3+(748*K5)</f>
        <v>749</v>
      </c>
      <c r="BW757" s="42"/>
    </row>
    <row r="758" spans="71:75" x14ac:dyDescent="0.2">
      <c r="BS758" s="42"/>
      <c r="BT758" s="50" t="s">
        <v>132</v>
      </c>
      <c r="BU758" s="51" t="s">
        <v>1014</v>
      </c>
      <c r="BV758" s="52">
        <f>K3+(749*K5)</f>
        <v>750</v>
      </c>
      <c r="BW758" s="42"/>
    </row>
    <row r="759" spans="71:75" x14ac:dyDescent="0.2">
      <c r="BS759" s="42"/>
      <c r="BT759" s="50" t="s">
        <v>457</v>
      </c>
      <c r="BU759" s="51" t="s">
        <v>1014</v>
      </c>
      <c r="BV759" s="52">
        <f>K3+(750*K5)</f>
        <v>751</v>
      </c>
      <c r="BW759" s="42"/>
    </row>
    <row r="760" spans="71:75" x14ac:dyDescent="0.2">
      <c r="BS760" s="42"/>
      <c r="BT760" s="50" t="s">
        <v>262</v>
      </c>
      <c r="BU760" s="51" t="s">
        <v>1014</v>
      </c>
      <c r="BV760" s="52">
        <f>K3+(751*K5)</f>
        <v>752</v>
      </c>
      <c r="BW760" s="42"/>
    </row>
    <row r="761" spans="71:75" x14ac:dyDescent="0.2">
      <c r="BS761" s="42"/>
      <c r="BT761" s="50" t="s">
        <v>788</v>
      </c>
      <c r="BU761" s="51" t="s">
        <v>1014</v>
      </c>
      <c r="BV761" s="52">
        <f>K3+(752*K5)</f>
        <v>753</v>
      </c>
      <c r="BW761" s="42"/>
    </row>
    <row r="762" spans="71:75" x14ac:dyDescent="0.2">
      <c r="BS762" s="42"/>
      <c r="BT762" s="50" t="s">
        <v>980</v>
      </c>
      <c r="BU762" s="51" t="s">
        <v>1014</v>
      </c>
      <c r="BV762" s="52">
        <f>K3+(753*K5)</f>
        <v>754</v>
      </c>
      <c r="BW762" s="42"/>
    </row>
    <row r="763" spans="71:75" x14ac:dyDescent="0.2">
      <c r="BS763" s="42"/>
      <c r="BT763" s="50" t="s">
        <v>610</v>
      </c>
      <c r="BU763" s="51" t="s">
        <v>1014</v>
      </c>
      <c r="BV763" s="52">
        <f>K3+(754*K5)</f>
        <v>755</v>
      </c>
      <c r="BW763" s="42"/>
    </row>
    <row r="764" spans="71:75" x14ac:dyDescent="0.2">
      <c r="BS764" s="42"/>
      <c r="BT764" s="50" t="s">
        <v>670</v>
      </c>
      <c r="BU764" s="51" t="s">
        <v>1014</v>
      </c>
      <c r="BV764" s="52">
        <f>K3+(755*K5)</f>
        <v>756</v>
      </c>
      <c r="BW764" s="42"/>
    </row>
    <row r="765" spans="71:75" x14ac:dyDescent="0.2">
      <c r="BS765" s="42"/>
      <c r="BT765" s="50" t="s">
        <v>361</v>
      </c>
      <c r="BU765" s="51" t="s">
        <v>1014</v>
      </c>
      <c r="BV765" s="52">
        <f>K3+(756*K5)</f>
        <v>757</v>
      </c>
      <c r="BW765" s="42"/>
    </row>
    <row r="766" spans="71:75" x14ac:dyDescent="0.2">
      <c r="BS766" s="42"/>
      <c r="BT766" s="50" t="s">
        <v>421</v>
      </c>
      <c r="BU766" s="51" t="s">
        <v>1014</v>
      </c>
      <c r="BV766" s="52">
        <f>K3+(757*K5)</f>
        <v>758</v>
      </c>
      <c r="BW766" s="42"/>
    </row>
    <row r="767" spans="71:75" x14ac:dyDescent="0.2">
      <c r="BS767" s="42"/>
      <c r="BT767" s="50" t="s">
        <v>34</v>
      </c>
      <c r="BU767" s="51" t="s">
        <v>1014</v>
      </c>
      <c r="BV767" s="52">
        <f>K3+(758*K5)</f>
        <v>759</v>
      </c>
      <c r="BW767" s="42"/>
    </row>
    <row r="768" spans="71:75" x14ac:dyDescent="0.2">
      <c r="BS768" s="42"/>
      <c r="BT768" s="50" t="s">
        <v>225</v>
      </c>
      <c r="BU768" s="51" t="s">
        <v>1014</v>
      </c>
      <c r="BV768" s="52">
        <f>K3+(759*K5)</f>
        <v>760</v>
      </c>
      <c r="BW768" s="42"/>
    </row>
    <row r="769" spans="1:75" x14ac:dyDescent="0.2">
      <c r="BS769" s="42"/>
      <c r="BT769" s="50" t="s">
        <v>278</v>
      </c>
      <c r="BU769" s="51" t="s">
        <v>1014</v>
      </c>
      <c r="BV769" s="52">
        <f>K3+(760*K5)</f>
        <v>761</v>
      </c>
      <c r="BW769" s="42"/>
    </row>
    <row r="770" spans="1:75" x14ac:dyDescent="0.2">
      <c r="BS770" s="42"/>
      <c r="BT770" s="50" t="s">
        <v>473</v>
      </c>
      <c r="BU770" s="51" t="s">
        <v>1014</v>
      </c>
      <c r="BV770" s="52">
        <f>K3+(761*K5)</f>
        <v>762</v>
      </c>
      <c r="BW770" s="42"/>
    </row>
    <row r="771" spans="1:75" x14ac:dyDescent="0.2">
      <c r="BS771" s="42"/>
      <c r="BT771" s="50" t="s">
        <v>117</v>
      </c>
      <c r="BU771" s="51" t="s">
        <v>1014</v>
      </c>
      <c r="BV771" s="52">
        <f>K3+(762*K5)</f>
        <v>763</v>
      </c>
      <c r="BW771" s="42"/>
    </row>
    <row r="772" spans="1:75" x14ac:dyDescent="0.2">
      <c r="BS772" s="42"/>
      <c r="BT772" s="50" t="s">
        <v>174</v>
      </c>
      <c r="BU772" s="51" t="s">
        <v>1014</v>
      </c>
      <c r="BV772" s="52">
        <f>K3+(763*K5)</f>
        <v>764</v>
      </c>
      <c r="BW772" s="42"/>
    </row>
    <row r="773" spans="1:75" x14ac:dyDescent="0.2">
      <c r="BS773" s="42"/>
      <c r="BT773" s="50" t="s">
        <v>871</v>
      </c>
      <c r="BU773" s="51" t="s">
        <v>1014</v>
      </c>
      <c r="BV773" s="52">
        <f>K3+(764*K5)</f>
        <v>765</v>
      </c>
      <c r="BW773" s="42"/>
    </row>
    <row r="774" spans="1:75" x14ac:dyDescent="0.2">
      <c r="A774" s="3"/>
      <c r="BS774" s="42"/>
      <c r="BT774" s="50" t="s">
        <v>931</v>
      </c>
      <c r="BU774" s="51" t="s">
        <v>1014</v>
      </c>
      <c r="BV774" s="52">
        <f>K3+(765*K5)</f>
        <v>766</v>
      </c>
      <c r="BW774" s="42"/>
    </row>
    <row r="775" spans="1:75" x14ac:dyDescent="0.2">
      <c r="A775" s="3"/>
      <c r="BS775" s="42"/>
      <c r="BT775" s="50" t="s">
        <v>528</v>
      </c>
      <c r="BU775" s="51" t="s">
        <v>1014</v>
      </c>
      <c r="BV775" s="52">
        <f>K3+(766*K5)</f>
        <v>767</v>
      </c>
      <c r="BW775" s="42"/>
    </row>
    <row r="776" spans="1:75" x14ac:dyDescent="0.2">
      <c r="A776" s="3"/>
      <c r="BS776" s="42"/>
      <c r="BT776" s="50" t="s">
        <v>721</v>
      </c>
      <c r="BU776" s="51" t="s">
        <v>1014</v>
      </c>
      <c r="BV776" s="52">
        <f>K3+(767*K5)</f>
        <v>768</v>
      </c>
      <c r="BW776" s="42"/>
    </row>
    <row r="777" spans="1:75" x14ac:dyDescent="0.2">
      <c r="BS777" s="42"/>
      <c r="BT777" s="50" t="s">
        <v>661</v>
      </c>
      <c r="BU777" s="51" t="s">
        <v>1014</v>
      </c>
      <c r="BV777" s="52">
        <f>K3+(768*K5)</f>
        <v>769</v>
      </c>
      <c r="BW777" s="42"/>
    </row>
    <row r="778" spans="1:75" x14ac:dyDescent="0.2">
      <c r="A778" s="3"/>
      <c r="BS778" s="42"/>
      <c r="BT778" s="50" t="s">
        <v>603</v>
      </c>
      <c r="BU778" s="51" t="s">
        <v>1014</v>
      </c>
      <c r="BV778" s="52">
        <f>K3+(769*K5)</f>
        <v>770</v>
      </c>
      <c r="BW778" s="42"/>
    </row>
    <row r="779" spans="1:75" x14ac:dyDescent="0.2">
      <c r="A779" s="3"/>
      <c r="BS779" s="42"/>
      <c r="BT779" s="50" t="s">
        <v>987</v>
      </c>
      <c r="BU779" s="51" t="s">
        <v>1014</v>
      </c>
      <c r="BV779" s="52">
        <f>K3+(770*K5)</f>
        <v>771</v>
      </c>
      <c r="BW779" s="42"/>
    </row>
    <row r="780" spans="1:75" x14ac:dyDescent="0.2">
      <c r="A780" s="3"/>
      <c r="BS780" s="42"/>
      <c r="BT780" s="50" t="s">
        <v>797</v>
      </c>
      <c r="BU780" s="51" t="s">
        <v>1014</v>
      </c>
      <c r="BV780" s="52">
        <f>K3+(771*K5)</f>
        <v>772</v>
      </c>
      <c r="BW780" s="42"/>
    </row>
    <row r="781" spans="1:75" x14ac:dyDescent="0.2">
      <c r="A781" s="3"/>
      <c r="BS781" s="42"/>
      <c r="BT781" s="50" t="s">
        <v>232</v>
      </c>
      <c r="BU781" s="51" t="s">
        <v>1014</v>
      </c>
      <c r="BV781" s="52">
        <f>K3+(772*K5)</f>
        <v>773</v>
      </c>
      <c r="BW781" s="42"/>
    </row>
    <row r="782" spans="1:75" x14ac:dyDescent="0.2">
      <c r="BS782" s="42"/>
      <c r="BT782" s="50" t="s">
        <v>43</v>
      </c>
      <c r="BU782" s="51" t="s">
        <v>1014</v>
      </c>
      <c r="BV782" s="52">
        <f>K3+(773*K5)</f>
        <v>774</v>
      </c>
      <c r="BW782" s="42"/>
    </row>
    <row r="783" spans="1:75" x14ac:dyDescent="0.2">
      <c r="BS783" s="42"/>
      <c r="BT783" s="50" t="s">
        <v>412</v>
      </c>
      <c r="BU783" s="51" t="s">
        <v>1014</v>
      </c>
      <c r="BV783" s="52">
        <f>K3+(774*K5)</f>
        <v>775</v>
      </c>
      <c r="BW783" s="42"/>
    </row>
    <row r="784" spans="1:75" x14ac:dyDescent="0.2">
      <c r="B784" s="1"/>
      <c r="BS784" s="42"/>
      <c r="BT784" s="50" t="s">
        <v>354</v>
      </c>
      <c r="BU784" s="51" t="s">
        <v>1014</v>
      </c>
      <c r="BV784" s="52">
        <f>K3+(775*K5)</f>
        <v>776</v>
      </c>
      <c r="BW784" s="42"/>
    </row>
    <row r="785" spans="71:75" x14ac:dyDescent="0.2">
      <c r="BS785" s="42"/>
      <c r="BT785" s="50" t="s">
        <v>151</v>
      </c>
      <c r="BU785" s="51" t="s">
        <v>1014</v>
      </c>
      <c r="BV785" s="52">
        <f>K3+(776*K5)</f>
        <v>777</v>
      </c>
      <c r="BW785" s="42"/>
    </row>
    <row r="786" spans="71:75" x14ac:dyDescent="0.2">
      <c r="BS786" s="42"/>
      <c r="BT786" s="50" t="s">
        <v>95</v>
      </c>
      <c r="BU786" s="51" t="s">
        <v>1014</v>
      </c>
      <c r="BV786" s="52">
        <f>K3+(777*K5)</f>
        <v>778</v>
      </c>
      <c r="BW786" s="42"/>
    </row>
    <row r="787" spans="71:75" x14ac:dyDescent="0.2">
      <c r="BS787" s="42"/>
      <c r="BT787" s="50" t="s">
        <v>494</v>
      </c>
      <c r="BU787" s="51" t="s">
        <v>1014</v>
      </c>
      <c r="BV787" s="52">
        <f>K3+(778*K5)</f>
        <v>779</v>
      </c>
      <c r="BW787" s="42"/>
    </row>
    <row r="788" spans="71:75" x14ac:dyDescent="0.2">
      <c r="BS788" s="42"/>
      <c r="BT788" s="50" t="s">
        <v>302</v>
      </c>
      <c r="BU788" s="51" t="s">
        <v>1014</v>
      </c>
      <c r="BV788" s="52">
        <f>K3+(779*K5)</f>
        <v>780</v>
      </c>
      <c r="BW788" s="42"/>
    </row>
    <row r="789" spans="71:75" x14ac:dyDescent="0.2">
      <c r="BS789" s="42"/>
      <c r="BT789" s="50" t="s">
        <v>743</v>
      </c>
      <c r="BU789" s="51" t="s">
        <v>1014</v>
      </c>
      <c r="BV789" s="52">
        <f>K3+(780*K5)</f>
        <v>781</v>
      </c>
      <c r="BW789" s="42"/>
    </row>
    <row r="790" spans="71:75" x14ac:dyDescent="0.2">
      <c r="BS790" s="42"/>
      <c r="BT790" s="50" t="s">
        <v>551</v>
      </c>
      <c r="BU790" s="51" t="s">
        <v>1014</v>
      </c>
      <c r="BV790" s="52">
        <f>K3+(781*K5)</f>
        <v>782</v>
      </c>
      <c r="BW790" s="42"/>
    </row>
    <row r="791" spans="71:75" x14ac:dyDescent="0.2">
      <c r="BS791" s="42"/>
      <c r="BT791" s="50" t="s">
        <v>906</v>
      </c>
      <c r="BU791" s="51" t="s">
        <v>1014</v>
      </c>
      <c r="BV791" s="52">
        <f>K3+(782*K5)</f>
        <v>783</v>
      </c>
      <c r="BW791" s="42"/>
    </row>
    <row r="792" spans="71:75" x14ac:dyDescent="0.2">
      <c r="BS792" s="42"/>
      <c r="BT792" s="50" t="s">
        <v>849</v>
      </c>
      <c r="BU792" s="51" t="s">
        <v>1014</v>
      </c>
      <c r="BV792" s="52">
        <f>K3+(783*K5)</f>
        <v>784</v>
      </c>
      <c r="BW792" s="42"/>
    </row>
    <row r="793" spans="71:75" x14ac:dyDescent="0.2">
      <c r="BS793" s="42"/>
      <c r="BT793" s="50" t="s">
        <v>338</v>
      </c>
      <c r="BU793" s="51" t="s">
        <v>1014</v>
      </c>
      <c r="BV793" s="52">
        <f>K3+(784*K5)</f>
        <v>785</v>
      </c>
      <c r="BW793" s="42"/>
    </row>
    <row r="794" spans="71:75" x14ac:dyDescent="0.2">
      <c r="BS794" s="42"/>
      <c r="BT794" s="50" t="s">
        <v>396</v>
      </c>
      <c r="BU794" s="51" t="s">
        <v>1014</v>
      </c>
      <c r="BV794" s="52">
        <f>K3+(785*K5)</f>
        <v>786</v>
      </c>
      <c r="BW794" s="42"/>
    </row>
    <row r="795" spans="71:75" x14ac:dyDescent="0.2">
      <c r="BS795" s="42"/>
      <c r="BT795" s="50" t="s">
        <v>59</v>
      </c>
      <c r="BU795" s="51" t="s">
        <v>1014</v>
      </c>
      <c r="BV795" s="52">
        <f>K3+(786*K5)</f>
        <v>787</v>
      </c>
      <c r="BW795" s="42"/>
    </row>
    <row r="796" spans="71:75" x14ac:dyDescent="0.2">
      <c r="BS796" s="42"/>
      <c r="BT796" s="50" t="s">
        <v>248</v>
      </c>
      <c r="BU796" s="51" t="s">
        <v>1014</v>
      </c>
      <c r="BV796" s="52">
        <f>K3+(787*K5)</f>
        <v>788</v>
      </c>
      <c r="BW796" s="42"/>
    </row>
    <row r="797" spans="71:75" x14ac:dyDescent="0.2">
      <c r="BS797" s="42"/>
      <c r="BT797" s="50" t="s">
        <v>813</v>
      </c>
      <c r="BU797" s="51" t="s">
        <v>1014</v>
      </c>
      <c r="BV797" s="52">
        <f>K3+(788*K5)</f>
        <v>789</v>
      </c>
      <c r="BW797" s="42"/>
    </row>
    <row r="798" spans="71:75" x14ac:dyDescent="0.2">
      <c r="BS798" s="42"/>
      <c r="BT798" s="50" t="s">
        <v>1003</v>
      </c>
      <c r="BU798" s="51" t="s">
        <v>1014</v>
      </c>
      <c r="BV798" s="52">
        <f>K3+(789*K5)</f>
        <v>790</v>
      </c>
      <c r="BW798" s="42"/>
    </row>
    <row r="799" spans="71:75" x14ac:dyDescent="0.2">
      <c r="BS799" s="42"/>
      <c r="BT799" s="50" t="s">
        <v>587</v>
      </c>
      <c r="BU799" s="51" t="s">
        <v>1014</v>
      </c>
      <c r="BV799" s="52">
        <f>K3+(790*K5)</f>
        <v>791</v>
      </c>
      <c r="BW799" s="42"/>
    </row>
    <row r="800" spans="71:75" x14ac:dyDescent="0.2">
      <c r="BS800" s="42"/>
      <c r="BT800" s="50" t="s">
        <v>645</v>
      </c>
      <c r="BU800" s="51" t="s">
        <v>1014</v>
      </c>
      <c r="BV800" s="52">
        <f>K3+(791*K5)</f>
        <v>792</v>
      </c>
      <c r="BW800" s="42"/>
    </row>
    <row r="801" spans="71:75" x14ac:dyDescent="0.2">
      <c r="BS801" s="42"/>
      <c r="BT801" s="50" t="s">
        <v>833</v>
      </c>
      <c r="BU801" s="51" t="s">
        <v>1014</v>
      </c>
      <c r="BV801" s="52">
        <f>K3+(792*K5)</f>
        <v>793</v>
      </c>
      <c r="BW801" s="42"/>
    </row>
    <row r="802" spans="71:75" x14ac:dyDescent="0.2">
      <c r="BS802" s="42"/>
      <c r="BT802" s="50" t="s">
        <v>890</v>
      </c>
      <c r="BU802" s="51" t="s">
        <v>1014</v>
      </c>
      <c r="BV802" s="52">
        <f>K3+(793*K5)</f>
        <v>794</v>
      </c>
      <c r="BW802" s="42"/>
    </row>
    <row r="803" spans="71:75" x14ac:dyDescent="0.2">
      <c r="BS803" s="42"/>
      <c r="BT803" s="50" t="s">
        <v>567</v>
      </c>
      <c r="BU803" s="51" t="s">
        <v>1014</v>
      </c>
      <c r="BV803" s="52">
        <f>K3+(794*K5)</f>
        <v>795</v>
      </c>
      <c r="BW803" s="42"/>
    </row>
    <row r="804" spans="71:75" x14ac:dyDescent="0.2">
      <c r="BS804" s="42"/>
      <c r="BT804" s="50" t="s">
        <v>759</v>
      </c>
      <c r="BU804" s="51" t="s">
        <v>1014</v>
      </c>
      <c r="BV804" s="52">
        <f>K3+(795*K5)</f>
        <v>796</v>
      </c>
      <c r="BW804" s="42"/>
    </row>
    <row r="805" spans="71:75" x14ac:dyDescent="0.2">
      <c r="BS805" s="42"/>
      <c r="BT805" s="50" t="s">
        <v>318</v>
      </c>
      <c r="BU805" s="51" t="s">
        <v>1014</v>
      </c>
      <c r="BV805" s="52">
        <f>K3+(796*K5)</f>
        <v>797</v>
      </c>
      <c r="BW805" s="42"/>
    </row>
    <row r="806" spans="71:75" x14ac:dyDescent="0.2">
      <c r="BS806" s="42"/>
      <c r="BT806" s="50" t="s">
        <v>510</v>
      </c>
      <c r="BU806" s="51" t="s">
        <v>1014</v>
      </c>
      <c r="BV806" s="52">
        <f>K3+(797*K5)</f>
        <v>798</v>
      </c>
      <c r="BW806" s="42"/>
    </row>
    <row r="807" spans="71:75" x14ac:dyDescent="0.2">
      <c r="BS807" s="42"/>
      <c r="BT807" s="50" t="s">
        <v>79</v>
      </c>
      <c r="BU807" s="51" t="s">
        <v>1014</v>
      </c>
      <c r="BV807" s="52">
        <f>K3+(798*K5)</f>
        <v>799</v>
      </c>
      <c r="BW807" s="42"/>
    </row>
    <row r="808" spans="71:75" x14ac:dyDescent="0.2">
      <c r="BS808" s="42"/>
      <c r="BT808" s="50" t="s">
        <v>136</v>
      </c>
      <c r="BU808" s="51" t="s">
        <v>1014</v>
      </c>
      <c r="BV808" s="52">
        <f>K3+(799*K5)</f>
        <v>800</v>
      </c>
      <c r="BW808" s="42"/>
    </row>
    <row r="809" spans="71:75" x14ac:dyDescent="0.2">
      <c r="BS809" s="42"/>
      <c r="BT809" s="50" t="s">
        <v>727</v>
      </c>
      <c r="BU809" s="51" t="s">
        <v>1014</v>
      </c>
      <c r="BV809" s="52">
        <f>K3+(800*K5)</f>
        <v>801</v>
      </c>
      <c r="BW809" s="42"/>
    </row>
    <row r="810" spans="71:75" x14ac:dyDescent="0.2">
      <c r="BS810" s="42"/>
      <c r="BT810" s="50" t="s">
        <v>536</v>
      </c>
      <c r="BU810" s="51" t="s">
        <v>1014</v>
      </c>
      <c r="BV810" s="52">
        <f>K3+(801*K5)</f>
        <v>802</v>
      </c>
      <c r="BW810" s="42"/>
    </row>
    <row r="811" spans="71:75" x14ac:dyDescent="0.2">
      <c r="BS811" s="42"/>
      <c r="BT811" s="50" t="s">
        <v>922</v>
      </c>
      <c r="BU811" s="51" t="s">
        <v>1014</v>
      </c>
      <c r="BV811" s="52">
        <f>K3+(802*K5)</f>
        <v>803</v>
      </c>
      <c r="BW811" s="42"/>
    </row>
    <row r="812" spans="71:75" x14ac:dyDescent="0.2">
      <c r="BS812" s="42"/>
      <c r="BT812" s="50" t="s">
        <v>865</v>
      </c>
      <c r="BU812" s="51" t="s">
        <v>1014</v>
      </c>
      <c r="BV812" s="52">
        <f>K3+(803*K5)</f>
        <v>804</v>
      </c>
      <c r="BW812" s="42"/>
    </row>
    <row r="813" spans="71:75" x14ac:dyDescent="0.2">
      <c r="BS813" s="42"/>
      <c r="BT813" s="50" t="s">
        <v>166</v>
      </c>
      <c r="BU813" s="51" t="s">
        <v>1014</v>
      </c>
      <c r="BV813" s="52">
        <f>K3+(804*K5)</f>
        <v>805</v>
      </c>
      <c r="BW813" s="42"/>
    </row>
    <row r="814" spans="71:75" x14ac:dyDescent="0.2">
      <c r="BS814" s="42"/>
      <c r="BT814" s="50" t="s">
        <v>110</v>
      </c>
      <c r="BU814" s="51" t="s">
        <v>1014</v>
      </c>
      <c r="BV814" s="52">
        <f>K3+(805*K5)</f>
        <v>806</v>
      </c>
      <c r="BW814" s="42"/>
    </row>
    <row r="815" spans="71:75" x14ac:dyDescent="0.2">
      <c r="BS815" s="42"/>
      <c r="BT815" s="50" t="s">
        <v>478</v>
      </c>
      <c r="BU815" s="51" t="s">
        <v>1014</v>
      </c>
      <c r="BV815" s="52">
        <f>K3+(806*K5)</f>
        <v>807</v>
      </c>
      <c r="BW815" s="42"/>
    </row>
    <row r="816" spans="71:75" x14ac:dyDescent="0.2">
      <c r="BS816" s="42"/>
      <c r="BT816" s="50" t="s">
        <v>287</v>
      </c>
      <c r="BU816" s="51" t="s">
        <v>1014</v>
      </c>
      <c r="BV816" s="52">
        <f>K3+(807*K5)</f>
        <v>808</v>
      </c>
      <c r="BW816" s="42"/>
    </row>
    <row r="817" spans="1:75" x14ac:dyDescent="0.2">
      <c r="A817" s="3"/>
      <c r="BS817" s="42"/>
      <c r="BT817" s="50" t="s">
        <v>216</v>
      </c>
      <c r="BU817" s="51" t="s">
        <v>1014</v>
      </c>
      <c r="BV817" s="52">
        <f>K3+(808*K5)</f>
        <v>809</v>
      </c>
      <c r="BW817" s="42"/>
    </row>
    <row r="818" spans="1:75" x14ac:dyDescent="0.2">
      <c r="A818" s="3"/>
      <c r="BS818" s="42"/>
      <c r="BT818" s="50" t="s">
        <v>27</v>
      </c>
      <c r="BU818" s="51" t="s">
        <v>1014</v>
      </c>
      <c r="BV818" s="52">
        <f>K3+(809*K5)</f>
        <v>810</v>
      </c>
      <c r="BW818" s="42"/>
    </row>
    <row r="819" spans="1:75" x14ac:dyDescent="0.2">
      <c r="A819" s="3"/>
      <c r="BS819" s="42"/>
      <c r="BT819" s="50" t="s">
        <v>428</v>
      </c>
      <c r="BU819" s="51" t="s">
        <v>1014</v>
      </c>
      <c r="BV819" s="52">
        <f>K3+(810*K5)</f>
        <v>811</v>
      </c>
      <c r="BW819" s="42"/>
    </row>
    <row r="820" spans="1:75" x14ac:dyDescent="0.2">
      <c r="BS820" s="42"/>
      <c r="BT820" s="50" t="s">
        <v>369</v>
      </c>
      <c r="BU820" s="51" t="s">
        <v>1014</v>
      </c>
      <c r="BV820" s="52">
        <f>K3+(811*K5)</f>
        <v>812</v>
      </c>
      <c r="BW820" s="42"/>
    </row>
    <row r="821" spans="1:75" x14ac:dyDescent="0.2">
      <c r="A821" s="3"/>
      <c r="BS821" s="42"/>
      <c r="BT821" s="50" t="s">
        <v>677</v>
      </c>
      <c r="BU821" s="51" t="s">
        <v>1014</v>
      </c>
      <c r="BV821" s="52">
        <f>K3+(812*K5)</f>
        <v>813</v>
      </c>
      <c r="BW821" s="42"/>
    </row>
    <row r="822" spans="1:75" x14ac:dyDescent="0.2">
      <c r="A822" s="3"/>
      <c r="BS822" s="42"/>
      <c r="BT822" s="50" t="s">
        <v>618</v>
      </c>
      <c r="BU822" s="51" t="s">
        <v>1014</v>
      </c>
      <c r="BV822" s="52">
        <f>K3+(813*K5)</f>
        <v>814</v>
      </c>
      <c r="BW822" s="42"/>
    </row>
    <row r="823" spans="1:75" x14ac:dyDescent="0.2">
      <c r="A823" s="3"/>
      <c r="BS823" s="42"/>
      <c r="BT823" s="50" t="s">
        <v>971</v>
      </c>
      <c r="BU823" s="51" t="s">
        <v>1014</v>
      </c>
      <c r="BV823" s="52">
        <f>K3+(814*K5)</f>
        <v>815</v>
      </c>
      <c r="BW823" s="42"/>
    </row>
    <row r="824" spans="1:75" x14ac:dyDescent="0.2">
      <c r="A824" s="3"/>
      <c r="BS824" s="42"/>
      <c r="BT824" s="50" t="s">
        <v>781</v>
      </c>
      <c r="BU824" s="51" t="s">
        <v>1014</v>
      </c>
      <c r="BV824" s="52">
        <f>K3+(815*K5)</f>
        <v>816</v>
      </c>
      <c r="BW824" s="42"/>
    </row>
    <row r="825" spans="1:75" x14ac:dyDescent="0.2">
      <c r="BS825" s="42"/>
      <c r="BT825" s="50" t="s">
        <v>271</v>
      </c>
      <c r="BU825" s="51" t="s">
        <v>1014</v>
      </c>
      <c r="BV825" s="52">
        <f>K3+(816*K5)</f>
        <v>817</v>
      </c>
      <c r="BW825" s="42"/>
    </row>
    <row r="826" spans="1:75" x14ac:dyDescent="0.2">
      <c r="BS826" s="42"/>
      <c r="BT826" s="50" t="s">
        <v>464</v>
      </c>
      <c r="BU826" s="51" t="s">
        <v>1014</v>
      </c>
      <c r="BV826" s="52">
        <f>K3+(817*K5)</f>
        <v>818</v>
      </c>
      <c r="BW826" s="42"/>
    </row>
    <row r="827" spans="1:75" x14ac:dyDescent="0.2">
      <c r="B827" s="1"/>
      <c r="BS827" s="42"/>
      <c r="BT827" s="50" t="s">
        <v>125</v>
      </c>
      <c r="BU827" s="51" t="s">
        <v>1014</v>
      </c>
      <c r="BV827" s="52">
        <f>K3+(818*K5)</f>
        <v>819</v>
      </c>
      <c r="BW827" s="42"/>
    </row>
    <row r="828" spans="1:75" x14ac:dyDescent="0.2">
      <c r="BS828" s="42"/>
      <c r="BT828" s="50" t="s">
        <v>181</v>
      </c>
      <c r="BU828" s="51" t="s">
        <v>1014</v>
      </c>
      <c r="BV828" s="52">
        <f>K3+(819*K5)</f>
        <v>820</v>
      </c>
      <c r="BW828" s="42"/>
    </row>
    <row r="829" spans="1:75" x14ac:dyDescent="0.2">
      <c r="BS829" s="42"/>
      <c r="BT829" s="50" t="s">
        <v>879</v>
      </c>
      <c r="BU829" s="51" t="s">
        <v>1014</v>
      </c>
      <c r="BV829" s="52">
        <f>K3+(820*K5)</f>
        <v>821</v>
      </c>
      <c r="BW829" s="42"/>
    </row>
    <row r="830" spans="1:75" x14ac:dyDescent="0.2">
      <c r="BS830" s="42"/>
      <c r="BT830" s="50" t="s">
        <v>937</v>
      </c>
      <c r="BU830" s="51" t="s">
        <v>1014</v>
      </c>
      <c r="BV830" s="52">
        <f>K3+(821*K5)</f>
        <v>822</v>
      </c>
      <c r="BW830" s="42"/>
    </row>
    <row r="831" spans="1:75" x14ac:dyDescent="0.2">
      <c r="BS831" s="42"/>
      <c r="BT831" s="50" t="s">
        <v>521</v>
      </c>
      <c r="BU831" s="51" t="s">
        <v>1014</v>
      </c>
      <c r="BV831" s="52">
        <f>K3+(822*K5)</f>
        <v>823</v>
      </c>
      <c r="BW831" s="42"/>
    </row>
    <row r="832" spans="1:75" x14ac:dyDescent="0.2">
      <c r="BS832" s="42"/>
      <c r="BT832" s="50" t="s">
        <v>712</v>
      </c>
      <c r="BU832" s="51" t="s">
        <v>1014</v>
      </c>
      <c r="BV832" s="52">
        <f>K3+(823*K5)</f>
        <v>824</v>
      </c>
      <c r="BW832" s="42"/>
    </row>
    <row r="833" spans="71:75" x14ac:dyDescent="0.2">
      <c r="BS833" s="42"/>
      <c r="BT833" s="50" t="s">
        <v>766</v>
      </c>
      <c r="BU833" s="51" t="s">
        <v>1014</v>
      </c>
      <c r="BV833" s="52">
        <f>K3+(824*K5)</f>
        <v>825</v>
      </c>
      <c r="BW833" s="42"/>
    </row>
    <row r="834" spans="71:75" x14ac:dyDescent="0.2">
      <c r="BS834" s="42"/>
      <c r="BT834" s="50" t="s">
        <v>955</v>
      </c>
      <c r="BU834" s="51" t="s">
        <v>1014</v>
      </c>
      <c r="BV834" s="52">
        <f>K3+(825*K5)</f>
        <v>826</v>
      </c>
      <c r="BW834" s="42"/>
    </row>
    <row r="835" spans="71:75" x14ac:dyDescent="0.2">
      <c r="BS835" s="42"/>
      <c r="BT835" s="50" t="s">
        <v>634</v>
      </c>
      <c r="BU835" s="51" t="s">
        <v>1014</v>
      </c>
      <c r="BV835" s="52">
        <f>K3+(826*K5)</f>
        <v>827</v>
      </c>
      <c r="BW835" s="42"/>
    </row>
    <row r="836" spans="71:75" x14ac:dyDescent="0.2">
      <c r="BS836" s="42"/>
      <c r="BT836" s="50" t="s">
        <v>693</v>
      </c>
      <c r="BU836" s="51" t="s">
        <v>1014</v>
      </c>
      <c r="BV836" s="52">
        <f>K3+(827*K5)</f>
        <v>828</v>
      </c>
      <c r="BW836" s="42"/>
    </row>
    <row r="837" spans="71:75" x14ac:dyDescent="0.2">
      <c r="BS837" s="42"/>
      <c r="BT837" s="50" t="s">
        <v>385</v>
      </c>
      <c r="BU837" s="51" t="s">
        <v>1014</v>
      </c>
      <c r="BV837" s="52">
        <f>K3+(828*K5)</f>
        <v>829</v>
      </c>
      <c r="BW837" s="42"/>
    </row>
    <row r="838" spans="71:75" x14ac:dyDescent="0.2">
      <c r="BS838" s="42"/>
      <c r="BT838" s="50" t="s">
        <v>444</v>
      </c>
      <c r="BU838" s="51" t="s">
        <v>1014</v>
      </c>
      <c r="BV838" s="52">
        <f>K3+(829*K5)</f>
        <v>830</v>
      </c>
      <c r="BW838" s="42"/>
    </row>
    <row r="839" spans="71:75" x14ac:dyDescent="0.2">
      <c r="BS839" s="42"/>
      <c r="BT839" s="50" t="s">
        <v>12</v>
      </c>
      <c r="BU839" s="51" t="s">
        <v>1014</v>
      </c>
      <c r="BV839" s="52">
        <f>K3+(830*K5)</f>
        <v>831</v>
      </c>
      <c r="BW839" s="42"/>
    </row>
    <row r="840" spans="71:75" x14ac:dyDescent="0.2">
      <c r="BS840" s="42"/>
      <c r="BT840" s="50" t="s">
        <v>201</v>
      </c>
      <c r="BU840" s="51" t="s">
        <v>1014</v>
      </c>
      <c r="BV840" s="52">
        <f>K3+(831*K5)</f>
        <v>832</v>
      </c>
      <c r="BW840" s="42"/>
    </row>
    <row r="841" spans="71:75" x14ac:dyDescent="0.2">
      <c r="BS841" s="42"/>
      <c r="BT841" s="50" t="s">
        <v>632</v>
      </c>
      <c r="BU841" s="51" t="s">
        <v>1014</v>
      </c>
      <c r="BV841" s="52">
        <f>K3+(832*K5)</f>
        <v>833</v>
      </c>
      <c r="BW841" s="42"/>
    </row>
    <row r="842" spans="71:75" x14ac:dyDescent="0.2">
      <c r="BS842" s="42"/>
      <c r="BT842" s="50" t="s">
        <v>699</v>
      </c>
      <c r="BU842" s="51" t="s">
        <v>1014</v>
      </c>
      <c r="BV842" s="52">
        <f>K3+(833*K5)</f>
        <v>834</v>
      </c>
      <c r="BW842" s="42"/>
    </row>
    <row r="843" spans="71:75" x14ac:dyDescent="0.2">
      <c r="BS843" s="42"/>
      <c r="BT843" s="50" t="s">
        <v>1015</v>
      </c>
      <c r="BU843" s="51" t="s">
        <v>1014</v>
      </c>
      <c r="BV843" s="52">
        <f>K3+(834*K5)</f>
        <v>835</v>
      </c>
      <c r="BW843" s="42"/>
    </row>
    <row r="844" spans="71:75" x14ac:dyDescent="0.2">
      <c r="BS844" s="42"/>
      <c r="BT844" s="50" t="s">
        <v>951</v>
      </c>
      <c r="BU844" s="51" t="s">
        <v>1014</v>
      </c>
      <c r="BV844" s="52">
        <f>K3+(835*K5)</f>
        <v>836</v>
      </c>
      <c r="BW844" s="42"/>
    </row>
    <row r="845" spans="71:75" x14ac:dyDescent="0.2">
      <c r="BS845" s="42"/>
      <c r="BT845" s="50" t="s">
        <v>17</v>
      </c>
      <c r="BU845" s="51" t="s">
        <v>1014</v>
      </c>
      <c r="BV845" s="52">
        <f>K3+(836*K5)</f>
        <v>837</v>
      </c>
      <c r="BW845" s="42"/>
    </row>
    <row r="846" spans="71:75" x14ac:dyDescent="0.2">
      <c r="BS846" s="42"/>
      <c r="BT846" s="50" t="s">
        <v>199</v>
      </c>
      <c r="BU846" s="51" t="s">
        <v>1014</v>
      </c>
      <c r="BV846" s="52">
        <f>K3+(837*K5)</f>
        <v>838</v>
      </c>
      <c r="BW846" s="42"/>
    </row>
    <row r="847" spans="71:75" x14ac:dyDescent="0.2">
      <c r="BS847" s="42"/>
      <c r="BT847" s="50" t="s">
        <v>1016</v>
      </c>
      <c r="BU847" s="51" t="s">
        <v>1014</v>
      </c>
      <c r="BV847" s="52">
        <f>K3+(838*K5)</f>
        <v>839</v>
      </c>
      <c r="BW847" s="42"/>
    </row>
    <row r="848" spans="71:75" x14ac:dyDescent="0.2">
      <c r="BS848" s="42"/>
      <c r="BT848" s="50" t="s">
        <v>446</v>
      </c>
      <c r="BU848" s="51" t="s">
        <v>1014</v>
      </c>
      <c r="BV848" s="52">
        <f>K3+(839*K5)</f>
        <v>840</v>
      </c>
      <c r="BW848" s="42"/>
    </row>
    <row r="849" spans="1:75" x14ac:dyDescent="0.2">
      <c r="BS849" s="42"/>
      <c r="BT849" s="50" t="s">
        <v>123</v>
      </c>
      <c r="BU849" s="51" t="s">
        <v>1014</v>
      </c>
      <c r="BV849" s="52">
        <f>K3+(840*K5)</f>
        <v>841</v>
      </c>
      <c r="BW849" s="42"/>
    </row>
    <row r="850" spans="1:75" x14ac:dyDescent="0.2">
      <c r="BS850" s="42"/>
      <c r="BT850" s="50" t="s">
        <v>187</v>
      </c>
      <c r="BU850" s="51" t="s">
        <v>1014</v>
      </c>
      <c r="BV850" s="52">
        <f>K3+(841*K5)</f>
        <v>842</v>
      </c>
      <c r="BW850" s="42"/>
    </row>
    <row r="851" spans="1:75" x14ac:dyDescent="0.2">
      <c r="BS851" s="42"/>
      <c r="BT851" s="50" t="s">
        <v>273</v>
      </c>
      <c r="BU851" s="51" t="s">
        <v>1014</v>
      </c>
      <c r="BV851" s="52">
        <f>K3+(842*K5)</f>
        <v>843</v>
      </c>
      <c r="BW851" s="42"/>
    </row>
    <row r="852" spans="1:75" x14ac:dyDescent="0.2">
      <c r="BS852" s="42"/>
      <c r="BT852" s="50" t="s">
        <v>458</v>
      </c>
      <c r="BU852" s="51" t="s">
        <v>1014</v>
      </c>
      <c r="BV852" s="52">
        <f>K3+(843*K5)</f>
        <v>844</v>
      </c>
      <c r="BW852" s="42"/>
    </row>
    <row r="853" spans="1:75" x14ac:dyDescent="0.2">
      <c r="BS853" s="42"/>
      <c r="BT853" s="50" t="s">
        <v>527</v>
      </c>
      <c r="BU853" s="51" t="s">
        <v>1014</v>
      </c>
      <c r="BV853" s="52">
        <f>K3+(844*K5)</f>
        <v>845</v>
      </c>
      <c r="BW853" s="42"/>
    </row>
    <row r="854" spans="1:75" x14ac:dyDescent="0.2">
      <c r="BS854" s="42"/>
      <c r="BT854" s="50" t="s">
        <v>710</v>
      </c>
      <c r="BU854" s="51" t="s">
        <v>1014</v>
      </c>
      <c r="BV854" s="52">
        <f>K3+(845*K5)</f>
        <v>846</v>
      </c>
      <c r="BW854" s="42"/>
    </row>
    <row r="855" spans="1:75" x14ac:dyDescent="0.2">
      <c r="BS855" s="42"/>
      <c r="BT855" s="50" t="s">
        <v>874</v>
      </c>
      <c r="BU855" s="51" t="s">
        <v>1014</v>
      </c>
      <c r="BV855" s="52">
        <f>K3+(846*K5)</f>
        <v>847</v>
      </c>
      <c r="BW855" s="42"/>
    </row>
    <row r="856" spans="1:75" x14ac:dyDescent="0.2">
      <c r="BS856" s="42"/>
      <c r="BT856" s="50" t="s">
        <v>939</v>
      </c>
      <c r="BU856" s="51" t="s">
        <v>1014</v>
      </c>
      <c r="BV856" s="52">
        <f>K3+(847*K5)</f>
        <v>848</v>
      </c>
      <c r="BW856" s="42"/>
    </row>
    <row r="857" spans="1:75" x14ac:dyDescent="0.2">
      <c r="BS857" s="42"/>
      <c r="BT857" s="50" t="s">
        <v>430</v>
      </c>
      <c r="BU857" s="51" t="s">
        <v>1014</v>
      </c>
      <c r="BV857" s="52">
        <f>K3+(848*K5)</f>
        <v>849</v>
      </c>
      <c r="BW857" s="42"/>
    </row>
    <row r="858" spans="1:75" x14ac:dyDescent="0.2">
      <c r="BS858" s="42"/>
      <c r="BT858" s="50" t="s">
        <v>364</v>
      </c>
      <c r="BU858" s="51" t="s">
        <v>1014</v>
      </c>
      <c r="BV858" s="52">
        <f>K3+(849*K5)</f>
        <v>850</v>
      </c>
      <c r="BW858" s="42"/>
    </row>
    <row r="859" spans="1:75" x14ac:dyDescent="0.2">
      <c r="BS859" s="42"/>
      <c r="BT859" s="50" t="s">
        <v>214</v>
      </c>
      <c r="BU859" s="51" t="s">
        <v>1014</v>
      </c>
      <c r="BV859" s="52">
        <f>K3+(850*K5)</f>
        <v>851</v>
      </c>
      <c r="BW859" s="42"/>
    </row>
    <row r="860" spans="1:75" x14ac:dyDescent="0.2">
      <c r="A860" s="3"/>
      <c r="BS860" s="42"/>
      <c r="BT860" s="50" t="s">
        <v>33</v>
      </c>
      <c r="BU860" s="51" t="s">
        <v>1014</v>
      </c>
      <c r="BV860" s="52">
        <f>K3+(851*K5)</f>
        <v>852</v>
      </c>
      <c r="BW860" s="42"/>
    </row>
    <row r="861" spans="1:75" x14ac:dyDescent="0.2">
      <c r="A861" s="3"/>
      <c r="BS861" s="42"/>
      <c r="BT861" s="50" t="s">
        <v>965</v>
      </c>
      <c r="BU861" s="51" t="s">
        <v>1014</v>
      </c>
      <c r="BV861" s="52">
        <f>K3+(852*K5)</f>
        <v>853</v>
      </c>
      <c r="BW861" s="42"/>
    </row>
    <row r="862" spans="1:75" x14ac:dyDescent="0.2">
      <c r="A862" s="3"/>
      <c r="BS862" s="42"/>
      <c r="BT862" s="50" t="s">
        <v>783</v>
      </c>
      <c r="BU862" s="51" t="s">
        <v>1014</v>
      </c>
      <c r="BV862" s="52">
        <f>K3+(853*K5)</f>
        <v>854</v>
      </c>
      <c r="BW862" s="42"/>
    </row>
    <row r="863" spans="1:75" x14ac:dyDescent="0.2">
      <c r="BS863" s="42"/>
      <c r="BT863" s="50" t="s">
        <v>683</v>
      </c>
      <c r="BU863" s="51" t="s">
        <v>1014</v>
      </c>
      <c r="BV863" s="52">
        <f>K3+(854*K5)</f>
        <v>855</v>
      </c>
      <c r="BW863" s="42"/>
    </row>
    <row r="864" spans="1:75" x14ac:dyDescent="0.2">
      <c r="A864" s="3"/>
      <c r="BS864" s="42"/>
      <c r="BT864" s="50" t="s">
        <v>616</v>
      </c>
      <c r="BU864" s="51" t="s">
        <v>1014</v>
      </c>
      <c r="BV864" s="52">
        <f>K3+(855*K5)</f>
        <v>856</v>
      </c>
      <c r="BW864" s="42"/>
    </row>
    <row r="865" spans="1:75" x14ac:dyDescent="0.2">
      <c r="A865" s="3"/>
      <c r="BS865" s="42"/>
      <c r="BT865" s="50" t="s">
        <v>924</v>
      </c>
      <c r="BU865" s="51" t="s">
        <v>1014</v>
      </c>
      <c r="BV865" s="52">
        <f>K3+(856*K5)</f>
        <v>857</v>
      </c>
      <c r="BW865" s="42"/>
    </row>
    <row r="866" spans="1:75" x14ac:dyDescent="0.2">
      <c r="A866" s="3"/>
      <c r="BS866" s="42"/>
      <c r="BT866" s="50" t="s">
        <v>859</v>
      </c>
      <c r="BU866" s="51" t="s">
        <v>1014</v>
      </c>
      <c r="BV866" s="52">
        <f>K3+(857*K5)</f>
        <v>858</v>
      </c>
      <c r="BW866" s="42"/>
    </row>
    <row r="867" spans="1:75" x14ac:dyDescent="0.2">
      <c r="A867" s="3"/>
      <c r="BS867" s="42"/>
      <c r="BT867" s="50" t="s">
        <v>379</v>
      </c>
      <c r="BU867" s="51" t="s">
        <v>1014</v>
      </c>
      <c r="BV867" s="52">
        <f>K3+(858*K5)</f>
        <v>859</v>
      </c>
      <c r="BW867" s="42"/>
    </row>
    <row r="868" spans="1:75" x14ac:dyDescent="0.2">
      <c r="BS868" s="42"/>
      <c r="BT868" s="50" t="s">
        <v>541</v>
      </c>
      <c r="BU868" s="51" t="s">
        <v>1014</v>
      </c>
      <c r="BV868" s="52">
        <f>K3+(859*K5)</f>
        <v>860</v>
      </c>
      <c r="BW868" s="42"/>
    </row>
    <row r="869" spans="1:75" x14ac:dyDescent="0.2">
      <c r="BS869" s="42"/>
      <c r="BT869" s="50" t="s">
        <v>474</v>
      </c>
      <c r="BU869" s="51" t="s">
        <v>1014</v>
      </c>
      <c r="BV869" s="52">
        <f>K3+(860*K5)</f>
        <v>861</v>
      </c>
      <c r="BW869" s="42"/>
    </row>
    <row r="870" spans="1:75" x14ac:dyDescent="0.2">
      <c r="B870" s="1"/>
      <c r="BS870" s="42"/>
      <c r="BT870" s="50" t="s">
        <v>288</v>
      </c>
      <c r="BU870" s="51" t="s">
        <v>1014</v>
      </c>
      <c r="BV870" s="52">
        <f>K3+(861*K5)</f>
        <v>862</v>
      </c>
      <c r="BW870" s="42"/>
    </row>
    <row r="871" spans="1:75" x14ac:dyDescent="0.2">
      <c r="BS871" s="42"/>
      <c r="BT871" s="50" t="s">
        <v>172</v>
      </c>
      <c r="BU871" s="51" t="s">
        <v>1014</v>
      </c>
      <c r="BV871" s="52">
        <f>K3+(862*K5)</f>
        <v>863</v>
      </c>
      <c r="BW871" s="42"/>
    </row>
    <row r="872" spans="1:75" x14ac:dyDescent="0.2">
      <c r="BS872" s="42"/>
      <c r="BT872" s="50" t="s">
        <v>108</v>
      </c>
      <c r="BU872" s="51" t="s">
        <v>1014</v>
      </c>
      <c r="BV872" s="52">
        <f>K3+(863*K5)</f>
        <v>864</v>
      </c>
      <c r="BW872" s="42"/>
    </row>
    <row r="873" spans="1:75" x14ac:dyDescent="0.2">
      <c r="BS873" s="42"/>
      <c r="BT873" s="50" t="s">
        <v>573</v>
      </c>
      <c r="BU873" s="51" t="s">
        <v>1014</v>
      </c>
      <c r="BV873" s="52">
        <f>K3+(864*K5)</f>
        <v>865</v>
      </c>
      <c r="BW873" s="42"/>
    </row>
    <row r="874" spans="1:75" x14ac:dyDescent="0.2">
      <c r="BS874" s="42"/>
      <c r="BT874" s="50" t="s">
        <v>757</v>
      </c>
      <c r="BU874" s="51" t="s">
        <v>1014</v>
      </c>
      <c r="BV874" s="52">
        <f>K3+(865*K5)</f>
        <v>866</v>
      </c>
      <c r="BW874" s="42"/>
    </row>
    <row r="875" spans="1:75" x14ac:dyDescent="0.2">
      <c r="BS875" s="42"/>
      <c r="BT875" s="50" t="s">
        <v>827</v>
      </c>
      <c r="BU875" s="51" t="s">
        <v>1014</v>
      </c>
      <c r="BV875" s="52">
        <f>K3+(866*K5)</f>
        <v>867</v>
      </c>
      <c r="BW875" s="42"/>
    </row>
    <row r="876" spans="1:75" x14ac:dyDescent="0.2">
      <c r="BS876" s="42"/>
      <c r="BT876" s="50" t="s">
        <v>892</v>
      </c>
      <c r="BU876" s="51" t="s">
        <v>1014</v>
      </c>
      <c r="BV876" s="52">
        <f>K3+(867*K5)</f>
        <v>868</v>
      </c>
      <c r="BW876" s="42"/>
    </row>
    <row r="877" spans="1:75" x14ac:dyDescent="0.2">
      <c r="BS877" s="42"/>
      <c r="BT877" s="50" t="s">
        <v>1017</v>
      </c>
      <c r="BU877" s="51" t="s">
        <v>1014</v>
      </c>
      <c r="BV877" s="52">
        <f>K3+(868*K5)</f>
        <v>869</v>
      </c>
      <c r="BW877" s="42"/>
    </row>
    <row r="878" spans="1:75" x14ac:dyDescent="0.2">
      <c r="BS878" s="42"/>
      <c r="BT878" s="50" t="s">
        <v>1018</v>
      </c>
      <c r="BU878" s="51" t="s">
        <v>1014</v>
      </c>
      <c r="BV878" s="52">
        <f>K3+(869*K5)</f>
        <v>870</v>
      </c>
      <c r="BW878" s="42"/>
    </row>
    <row r="879" spans="1:75" x14ac:dyDescent="0.2">
      <c r="BS879" s="42"/>
      <c r="BT879" s="50" t="s">
        <v>320</v>
      </c>
      <c r="BU879" s="51" t="s">
        <v>1014</v>
      </c>
      <c r="BV879" s="52">
        <f>K3+(870*K5)</f>
        <v>871</v>
      </c>
      <c r="BW879" s="42"/>
    </row>
    <row r="880" spans="1:75" x14ac:dyDescent="0.2">
      <c r="BS880" s="42"/>
      <c r="BT880" s="50" t="s">
        <v>1019</v>
      </c>
      <c r="BU880" s="51" t="s">
        <v>1014</v>
      </c>
      <c r="BV880" s="52">
        <f>K3+(871*K5)</f>
        <v>872</v>
      </c>
      <c r="BW880" s="42"/>
    </row>
    <row r="881" spans="71:75" x14ac:dyDescent="0.2">
      <c r="BS881" s="42"/>
      <c r="BT881" s="50" t="s">
        <v>1020</v>
      </c>
      <c r="BU881" s="51" t="s">
        <v>1014</v>
      </c>
      <c r="BV881" s="52">
        <f>K3+(872*K5)</f>
        <v>873</v>
      </c>
      <c r="BW881" s="42"/>
    </row>
    <row r="882" spans="71:75" x14ac:dyDescent="0.2">
      <c r="BS882" s="42"/>
      <c r="BT882" s="50" t="s">
        <v>246</v>
      </c>
      <c r="BU882" s="51" t="s">
        <v>1014</v>
      </c>
      <c r="BV882" s="52">
        <f>K3+(873*K5)</f>
        <v>874</v>
      </c>
      <c r="BW882" s="42"/>
    </row>
    <row r="883" spans="71:75" x14ac:dyDescent="0.2">
      <c r="BS883" s="42"/>
      <c r="BT883" s="50" t="s">
        <v>1021</v>
      </c>
      <c r="BU883" s="51" t="s">
        <v>1014</v>
      </c>
      <c r="BV883" s="52">
        <f>K3+(874*K5)</f>
        <v>875</v>
      </c>
      <c r="BW883" s="42"/>
    </row>
    <row r="884" spans="71:75" x14ac:dyDescent="0.2">
      <c r="BS884" s="42"/>
      <c r="BT884" s="50" t="s">
        <v>1022</v>
      </c>
      <c r="BU884" s="51" t="s">
        <v>1014</v>
      </c>
      <c r="BV884" s="52">
        <f>K3+(875*K5)</f>
        <v>876</v>
      </c>
      <c r="BW884" s="42"/>
    </row>
    <row r="885" spans="71:75" x14ac:dyDescent="0.2">
      <c r="BS885" s="42"/>
      <c r="BT885" s="50" t="s">
        <v>585</v>
      </c>
      <c r="BU885" s="51" t="s">
        <v>1014</v>
      </c>
      <c r="BV885" s="52">
        <f>K3+(876*K5)</f>
        <v>877</v>
      </c>
      <c r="BW885" s="42"/>
    </row>
    <row r="886" spans="71:75" x14ac:dyDescent="0.2">
      <c r="BS886" s="42"/>
      <c r="BT886" s="50" t="s">
        <v>1023</v>
      </c>
      <c r="BU886" s="51" t="s">
        <v>1014</v>
      </c>
      <c r="BV886" s="52">
        <f>K3+(877*K5)</f>
        <v>878</v>
      </c>
      <c r="BW886" s="42"/>
    </row>
    <row r="887" spans="71:75" x14ac:dyDescent="0.2">
      <c r="BS887" s="42"/>
      <c r="BT887" s="50" t="s">
        <v>1024</v>
      </c>
      <c r="BU887" s="51" t="s">
        <v>1014</v>
      </c>
      <c r="BV887" s="52">
        <f>K3+(878*K5)</f>
        <v>879</v>
      </c>
      <c r="BW887" s="42"/>
    </row>
    <row r="888" spans="71:75" x14ac:dyDescent="0.2">
      <c r="BS888" s="42"/>
      <c r="BT888" s="50" t="s">
        <v>997</v>
      </c>
      <c r="BU888" s="51" t="s">
        <v>1014</v>
      </c>
      <c r="BV888" s="52">
        <f>K3+(879*K5)</f>
        <v>880</v>
      </c>
      <c r="BW888" s="42"/>
    </row>
    <row r="889" spans="71:75" x14ac:dyDescent="0.2">
      <c r="BS889" s="42"/>
      <c r="BT889" s="50" t="s">
        <v>1025</v>
      </c>
      <c r="BU889" s="51" t="s">
        <v>1014</v>
      </c>
      <c r="BV889" s="52">
        <f>K3+(880*K5)</f>
        <v>881</v>
      </c>
      <c r="BW889" s="42"/>
    </row>
    <row r="890" spans="71:75" x14ac:dyDescent="0.2">
      <c r="BS890" s="42"/>
      <c r="BT890" s="50" t="s">
        <v>1026</v>
      </c>
      <c r="BU890" s="51" t="s">
        <v>1014</v>
      </c>
      <c r="BV890" s="52">
        <f>K3+(881*K5)</f>
        <v>882</v>
      </c>
      <c r="BW890" s="42"/>
    </row>
    <row r="891" spans="71:75" x14ac:dyDescent="0.2">
      <c r="BS891" s="42"/>
      <c r="BT891" s="50" t="s">
        <v>65</v>
      </c>
      <c r="BU891" s="51" t="s">
        <v>1014</v>
      </c>
      <c r="BV891" s="52">
        <f>K3+(882*K5)</f>
        <v>883</v>
      </c>
      <c r="BW891" s="42"/>
    </row>
    <row r="892" spans="71:75" x14ac:dyDescent="0.2">
      <c r="BS892" s="42"/>
      <c r="BT892" s="50" t="s">
        <v>1027</v>
      </c>
      <c r="BU892" s="51" t="s">
        <v>1014</v>
      </c>
      <c r="BV892" s="52">
        <f>K3+(883*K5)</f>
        <v>884</v>
      </c>
      <c r="BW892" s="42"/>
    </row>
    <row r="893" spans="71:75" x14ac:dyDescent="0.2">
      <c r="BS893" s="42"/>
      <c r="BT893" s="50" t="s">
        <v>1028</v>
      </c>
      <c r="BU893" s="51" t="s">
        <v>1014</v>
      </c>
      <c r="BV893" s="52">
        <f>K3+(884*K5)</f>
        <v>885</v>
      </c>
      <c r="BW893" s="42"/>
    </row>
    <row r="894" spans="71:75" x14ac:dyDescent="0.2">
      <c r="BS894" s="42"/>
      <c r="BT894" s="50" t="s">
        <v>843</v>
      </c>
      <c r="BU894" s="51" t="s">
        <v>1014</v>
      </c>
      <c r="BV894" s="52">
        <f>K3+(885*K5)</f>
        <v>886</v>
      </c>
      <c r="BW894" s="42"/>
    </row>
    <row r="895" spans="71:75" x14ac:dyDescent="0.2">
      <c r="BS895" s="42"/>
      <c r="BT895" s="50" t="s">
        <v>1029</v>
      </c>
      <c r="BU895" s="51" t="s">
        <v>1014</v>
      </c>
      <c r="BV895" s="52">
        <f>K3+(886*K5)</f>
        <v>887</v>
      </c>
      <c r="BW895" s="42"/>
    </row>
    <row r="896" spans="71:75" x14ac:dyDescent="0.2">
      <c r="BS896" s="42"/>
      <c r="BT896" s="50" t="s">
        <v>1030</v>
      </c>
      <c r="BU896" s="51" t="s">
        <v>1014</v>
      </c>
      <c r="BV896" s="52">
        <f>K3+(887*K5)</f>
        <v>888</v>
      </c>
      <c r="BW896" s="42"/>
    </row>
    <row r="897" spans="1:75" x14ac:dyDescent="0.2">
      <c r="BS897" s="42"/>
      <c r="BT897" s="50" t="s">
        <v>981</v>
      </c>
      <c r="BU897" s="51" t="s">
        <v>1014</v>
      </c>
      <c r="BV897" s="52">
        <f>K3+(888*K5)</f>
        <v>889</v>
      </c>
      <c r="BW897" s="42"/>
    </row>
    <row r="898" spans="1:75" x14ac:dyDescent="0.2">
      <c r="BS898" s="42"/>
      <c r="BT898" s="50" t="s">
        <v>1031</v>
      </c>
      <c r="BU898" s="51" t="s">
        <v>1014</v>
      </c>
      <c r="BV898" s="52">
        <f>K3+(889*K5)</f>
        <v>890</v>
      </c>
      <c r="BW898" s="42"/>
    </row>
    <row r="899" spans="1:75" x14ac:dyDescent="0.2">
      <c r="BS899" s="42"/>
      <c r="BT899" s="50" t="s">
        <v>1032</v>
      </c>
      <c r="BU899" s="51" t="s">
        <v>1014</v>
      </c>
      <c r="BV899" s="52">
        <f>K3+(890*K5)</f>
        <v>891</v>
      </c>
      <c r="BW899" s="42"/>
    </row>
    <row r="900" spans="1:75" x14ac:dyDescent="0.2">
      <c r="BS900" s="42"/>
      <c r="BT900" s="50" t="s">
        <v>601</v>
      </c>
      <c r="BU900" s="51" t="s">
        <v>1014</v>
      </c>
      <c r="BV900" s="52">
        <f>K3+(891*K5)</f>
        <v>892</v>
      </c>
      <c r="BW900" s="42"/>
    </row>
    <row r="901" spans="1:75" x14ac:dyDescent="0.2">
      <c r="BS901" s="42"/>
      <c r="BT901" s="50" t="s">
        <v>1033</v>
      </c>
      <c r="BU901" s="51" t="s">
        <v>1014</v>
      </c>
      <c r="BV901" s="52">
        <f>K3+(892*K5)</f>
        <v>893</v>
      </c>
      <c r="BW901" s="42"/>
    </row>
    <row r="902" spans="1:75" x14ac:dyDescent="0.2">
      <c r="BS902" s="42"/>
      <c r="BT902" s="50" t="s">
        <v>1034</v>
      </c>
      <c r="BU902" s="51" t="s">
        <v>1014</v>
      </c>
      <c r="BV902" s="52">
        <f>K3+(893*K5)</f>
        <v>894</v>
      </c>
      <c r="BW902" s="42"/>
    </row>
    <row r="903" spans="1:75" x14ac:dyDescent="0.2">
      <c r="A903" s="3"/>
      <c r="BS903" s="42"/>
      <c r="BT903" s="50" t="s">
        <v>230</v>
      </c>
      <c r="BU903" s="51" t="s">
        <v>1014</v>
      </c>
      <c r="BV903" s="52">
        <f>K3+(894*K5)</f>
        <v>895</v>
      </c>
      <c r="BW903" s="42"/>
    </row>
    <row r="904" spans="1:75" x14ac:dyDescent="0.2">
      <c r="A904" s="3"/>
      <c r="BS904" s="42"/>
      <c r="BT904" s="50" t="s">
        <v>1035</v>
      </c>
      <c r="BU904" s="51" t="s">
        <v>1014</v>
      </c>
      <c r="BV904" s="52">
        <f>K3+(895*K5)</f>
        <v>896</v>
      </c>
      <c r="BW904" s="42"/>
    </row>
    <row r="905" spans="1:75" x14ac:dyDescent="0.2">
      <c r="A905" s="3"/>
      <c r="BS905" s="42"/>
      <c r="BT905" s="50" t="s">
        <v>380</v>
      </c>
      <c r="BU905" s="51" t="s">
        <v>1014</v>
      </c>
      <c r="BV905" s="52">
        <f>K3+(896*K5)</f>
        <v>897</v>
      </c>
      <c r="BW905" s="42"/>
    </row>
    <row r="906" spans="1:75" x14ac:dyDescent="0.2">
      <c r="BS906" s="42"/>
      <c r="BT906" s="50" t="s">
        <v>449</v>
      </c>
      <c r="BU906" s="51" t="s">
        <v>1014</v>
      </c>
      <c r="BV906" s="52">
        <f>K3+(897*K5)</f>
        <v>898</v>
      </c>
      <c r="BW906" s="42"/>
    </row>
    <row r="907" spans="1:75" x14ac:dyDescent="0.2">
      <c r="A907" s="3"/>
      <c r="BS907" s="42"/>
      <c r="BT907" s="50" t="s">
        <v>1036</v>
      </c>
      <c r="BU907" s="51" t="s">
        <v>1014</v>
      </c>
      <c r="BV907" s="52">
        <f>K3+(898*K5)</f>
        <v>899</v>
      </c>
      <c r="BW907" s="42"/>
    </row>
    <row r="908" spans="1:75" x14ac:dyDescent="0.2">
      <c r="A908" s="3"/>
      <c r="BS908" s="42"/>
      <c r="BT908" s="50" t="s">
        <v>198</v>
      </c>
      <c r="BU908" s="51" t="s">
        <v>1014</v>
      </c>
      <c r="BV908" s="52">
        <f>K3+(899*K5)</f>
        <v>900</v>
      </c>
      <c r="BW908" s="42"/>
    </row>
    <row r="909" spans="1:75" x14ac:dyDescent="0.2">
      <c r="A909" s="3"/>
      <c r="BS909" s="42"/>
      <c r="BT909" s="50" t="s">
        <v>768</v>
      </c>
      <c r="BU909" s="51" t="s">
        <v>1014</v>
      </c>
      <c r="BV909" s="52">
        <f>K3+(900*K5)</f>
        <v>901</v>
      </c>
      <c r="BW909" s="42"/>
    </row>
    <row r="910" spans="1:75" x14ac:dyDescent="0.2">
      <c r="A910" s="3"/>
      <c r="BS910" s="42"/>
      <c r="BT910" s="50" t="s">
        <v>1037</v>
      </c>
      <c r="BU910" s="51" t="s">
        <v>1014</v>
      </c>
      <c r="BV910" s="52">
        <f>K3+(901*K5)</f>
        <v>902</v>
      </c>
      <c r="BW910" s="42"/>
    </row>
    <row r="911" spans="1:75" x14ac:dyDescent="0.2">
      <c r="BS911" s="42"/>
      <c r="BT911" s="50" t="s">
        <v>629</v>
      </c>
      <c r="BU911" s="51" t="s">
        <v>1014</v>
      </c>
      <c r="BV911" s="52">
        <f>K3+(902*K5)</f>
        <v>903</v>
      </c>
      <c r="BW911" s="42"/>
    </row>
    <row r="912" spans="1:75" x14ac:dyDescent="0.2">
      <c r="BS912" s="42"/>
      <c r="BT912" s="50" t="s">
        <v>698</v>
      </c>
      <c r="BU912" s="51" t="s">
        <v>1014</v>
      </c>
      <c r="BV912" s="52">
        <f>K3+(903*K5)</f>
        <v>904</v>
      </c>
      <c r="BW912" s="42"/>
    </row>
    <row r="913" spans="2:75" x14ac:dyDescent="0.2">
      <c r="B913" s="1"/>
      <c r="BS913" s="42"/>
      <c r="BT913" s="50" t="s">
        <v>1038</v>
      </c>
      <c r="BU913" s="51" t="s">
        <v>1014</v>
      </c>
      <c r="BV913" s="52">
        <f>K3+(904*K5)</f>
        <v>905</v>
      </c>
      <c r="BW913" s="42"/>
    </row>
    <row r="914" spans="2:75" x14ac:dyDescent="0.2">
      <c r="BS914" s="42"/>
      <c r="BT914" s="50" t="s">
        <v>942</v>
      </c>
      <c r="BU914" s="51" t="s">
        <v>1014</v>
      </c>
      <c r="BV914" s="52">
        <f>K3+(905*K5)</f>
        <v>906</v>
      </c>
      <c r="BW914" s="42"/>
    </row>
    <row r="915" spans="2:75" x14ac:dyDescent="0.2">
      <c r="BS915" s="42"/>
      <c r="BT915" s="50" t="s">
        <v>524</v>
      </c>
      <c r="BU915" s="51" t="s">
        <v>1014</v>
      </c>
      <c r="BV915" s="52">
        <f>K3+(906*K5)</f>
        <v>907</v>
      </c>
      <c r="BW915" s="42"/>
    </row>
    <row r="916" spans="2:75" x14ac:dyDescent="0.2">
      <c r="BS916" s="42"/>
      <c r="BT916" s="50" t="s">
        <v>1039</v>
      </c>
      <c r="BU916" s="51" t="s">
        <v>1014</v>
      </c>
      <c r="BV916" s="52">
        <f>K3+(907*K5)</f>
        <v>908</v>
      </c>
      <c r="BW916" s="42"/>
    </row>
    <row r="917" spans="2:75" x14ac:dyDescent="0.2">
      <c r="BS917" s="42"/>
      <c r="BT917" s="50" t="s">
        <v>274</v>
      </c>
      <c r="BU917" s="51" t="s">
        <v>1014</v>
      </c>
      <c r="BV917" s="52">
        <f>K3+(908*K5)</f>
        <v>909</v>
      </c>
      <c r="BW917" s="42"/>
    </row>
    <row r="918" spans="2:75" x14ac:dyDescent="0.2">
      <c r="BS918" s="42"/>
      <c r="BT918" s="50" t="s">
        <v>461</v>
      </c>
      <c r="BU918" s="51" t="s">
        <v>1014</v>
      </c>
      <c r="BV918" s="52">
        <f>K3+(909*K5)</f>
        <v>910</v>
      </c>
      <c r="BW918" s="42"/>
    </row>
    <row r="919" spans="2:75" x14ac:dyDescent="0.2">
      <c r="BS919" s="42"/>
      <c r="BT919" s="50" t="s">
        <v>1040</v>
      </c>
      <c r="BU919" s="51" t="s">
        <v>1014</v>
      </c>
      <c r="BV919" s="52">
        <f>K3+(910*K5)</f>
        <v>911</v>
      </c>
      <c r="BW919" s="42"/>
    </row>
    <row r="920" spans="2:75" x14ac:dyDescent="0.2">
      <c r="BS920" s="42"/>
      <c r="BT920" s="50" t="s">
        <v>186</v>
      </c>
      <c r="BU920" s="51" t="s">
        <v>1014</v>
      </c>
      <c r="BV920" s="52">
        <f>K3+(911*K5)</f>
        <v>912</v>
      </c>
      <c r="BW920" s="42"/>
    </row>
    <row r="921" spans="2:75" x14ac:dyDescent="0.2">
      <c r="BS921" s="42"/>
      <c r="BT921" s="50" t="s">
        <v>682</v>
      </c>
      <c r="BU921" s="51" t="s">
        <v>1014</v>
      </c>
      <c r="BV921" s="52">
        <f>K3+(912*K5)</f>
        <v>913</v>
      </c>
      <c r="BW921" s="42"/>
    </row>
    <row r="922" spans="2:75" x14ac:dyDescent="0.2">
      <c r="BS922" s="42"/>
      <c r="BT922" s="50" t="s">
        <v>1041</v>
      </c>
      <c r="BU922" s="51" t="s">
        <v>1014</v>
      </c>
      <c r="BV922" s="52">
        <f>K3+(913*K5)</f>
        <v>914</v>
      </c>
      <c r="BW922" s="42"/>
    </row>
    <row r="923" spans="2:75" x14ac:dyDescent="0.2">
      <c r="BS923" s="42"/>
      <c r="BT923" s="50" t="s">
        <v>968</v>
      </c>
      <c r="BU923" s="51" t="s">
        <v>1014</v>
      </c>
      <c r="BV923" s="52">
        <f>K3+(914*K5)</f>
        <v>915</v>
      </c>
      <c r="BW923" s="42"/>
    </row>
    <row r="924" spans="2:75" x14ac:dyDescent="0.2">
      <c r="BS924" s="42"/>
      <c r="BT924" s="50" t="s">
        <v>784</v>
      </c>
      <c r="BU924" s="51" t="s">
        <v>1014</v>
      </c>
      <c r="BV924" s="52">
        <f>K3+(915*K5)</f>
        <v>916</v>
      </c>
      <c r="BW924" s="42"/>
    </row>
    <row r="925" spans="2:75" x14ac:dyDescent="0.2">
      <c r="BS925" s="42"/>
      <c r="BT925" s="50" t="s">
        <v>1042</v>
      </c>
      <c r="BU925" s="51" t="s">
        <v>1014</v>
      </c>
      <c r="BV925" s="52">
        <f>K3+(916*K5)</f>
        <v>917</v>
      </c>
      <c r="BW925" s="42"/>
    </row>
    <row r="926" spans="2:75" x14ac:dyDescent="0.2">
      <c r="BS926" s="42"/>
      <c r="BT926" s="50" t="s">
        <v>30</v>
      </c>
      <c r="BU926" s="51" t="s">
        <v>1014</v>
      </c>
      <c r="BV926" s="52">
        <f>K3+(917*K5)</f>
        <v>918</v>
      </c>
      <c r="BW926" s="42"/>
    </row>
    <row r="927" spans="2:75" x14ac:dyDescent="0.2">
      <c r="BS927" s="42"/>
      <c r="BT927" s="50" t="s">
        <v>433</v>
      </c>
      <c r="BU927" s="51" t="s">
        <v>1014</v>
      </c>
      <c r="BV927" s="52">
        <f>K3+(918*K5)</f>
        <v>919</v>
      </c>
      <c r="BW927" s="42"/>
    </row>
    <row r="928" spans="2:75" x14ac:dyDescent="0.2">
      <c r="BS928" s="42"/>
      <c r="BT928" s="50" t="s">
        <v>1043</v>
      </c>
      <c r="BU928" s="51" t="s">
        <v>1014</v>
      </c>
      <c r="BV928" s="52">
        <f>K3+(919*K5)</f>
        <v>920</v>
      </c>
      <c r="BW928" s="42"/>
    </row>
    <row r="929" spans="71:75" x14ac:dyDescent="0.2">
      <c r="BS929" s="42"/>
      <c r="BT929" s="50" t="s">
        <v>171</v>
      </c>
      <c r="BU929" s="51" t="s">
        <v>1014</v>
      </c>
      <c r="BV929" s="52">
        <f>K3+(920*K5)</f>
        <v>921</v>
      </c>
      <c r="BW929" s="42"/>
    </row>
    <row r="930" spans="71:75" x14ac:dyDescent="0.2">
      <c r="BS930" s="42"/>
      <c r="BT930" s="50" t="s">
        <v>106</v>
      </c>
      <c r="BU930" s="51" t="s">
        <v>1014</v>
      </c>
      <c r="BV930" s="52">
        <f>K3+(921*K5)</f>
        <v>922</v>
      </c>
      <c r="BW930" s="42"/>
    </row>
    <row r="931" spans="71:75" x14ac:dyDescent="0.2">
      <c r="BS931" s="42"/>
      <c r="BT931" s="50" t="s">
        <v>1044</v>
      </c>
      <c r="BU931" s="51" t="s">
        <v>1014</v>
      </c>
      <c r="BV931" s="52">
        <f>K3+(922*K5)</f>
        <v>923</v>
      </c>
      <c r="BW931" s="42"/>
    </row>
    <row r="932" spans="71:75" x14ac:dyDescent="0.2">
      <c r="BS932" s="42"/>
      <c r="BT932" s="50" t="s">
        <v>289</v>
      </c>
      <c r="BU932" s="51" t="s">
        <v>1014</v>
      </c>
      <c r="BV932" s="52">
        <f>K3+(923*K5)</f>
        <v>924</v>
      </c>
      <c r="BW932" s="42"/>
    </row>
    <row r="933" spans="71:75" x14ac:dyDescent="0.2">
      <c r="BS933" s="42"/>
      <c r="BT933" s="50" t="s">
        <v>725</v>
      </c>
      <c r="BU933" s="69" t="s">
        <v>1014</v>
      </c>
      <c r="BV933" s="52">
        <f>K3+(924*K5)</f>
        <v>925</v>
      </c>
      <c r="BW933" s="42"/>
    </row>
    <row r="934" spans="71:75" x14ac:dyDescent="0.2">
      <c r="BS934" s="42"/>
      <c r="BT934" s="50" t="s">
        <v>1045</v>
      </c>
      <c r="BU934" s="51" t="s">
        <v>1014</v>
      </c>
      <c r="BV934" s="52">
        <f>K3+(925*K5)</f>
        <v>926</v>
      </c>
      <c r="BW934" s="42"/>
    </row>
    <row r="935" spans="71:75" x14ac:dyDescent="0.2">
      <c r="BS935" s="42"/>
      <c r="BT935" s="50" t="s">
        <v>927</v>
      </c>
      <c r="BU935" s="51" t="s">
        <v>1014</v>
      </c>
      <c r="BV935" s="52">
        <f>K3+(926*K5)</f>
        <v>927</v>
      </c>
      <c r="BW935" s="42"/>
    </row>
    <row r="936" spans="71:75" x14ac:dyDescent="0.2">
      <c r="BS936" s="42"/>
      <c r="BT936" s="50" t="s">
        <v>860</v>
      </c>
      <c r="BU936" s="51" t="s">
        <v>1014</v>
      </c>
      <c r="BV936" s="52">
        <f>K3+(927*K5)</f>
        <v>928</v>
      </c>
      <c r="BW936" s="42"/>
    </row>
    <row r="937" spans="71:75" x14ac:dyDescent="0.2">
      <c r="BS937" s="42"/>
      <c r="BT937" s="71" t="s">
        <v>321</v>
      </c>
      <c r="BU937" s="51" t="s">
        <v>1014</v>
      </c>
      <c r="BV937" s="52">
        <f>K3+(928*K5)</f>
        <v>929</v>
      </c>
      <c r="BW937" s="42"/>
    </row>
    <row r="938" spans="71:75" x14ac:dyDescent="0.2">
      <c r="BS938" s="42"/>
      <c r="BT938" s="71" t="s">
        <v>507</v>
      </c>
      <c r="BU938" s="51" t="s">
        <v>1014</v>
      </c>
      <c r="BV938" s="52">
        <f>K3+(929*K5)</f>
        <v>930</v>
      </c>
      <c r="BW938" s="42"/>
    </row>
    <row r="939" spans="71:75" x14ac:dyDescent="0.2">
      <c r="BS939" s="42"/>
      <c r="BT939" s="71" t="s">
        <v>74</v>
      </c>
      <c r="BU939" s="51" t="s">
        <v>1014</v>
      </c>
      <c r="BV939" s="52">
        <f>K3+(930*K5)</f>
        <v>931</v>
      </c>
      <c r="BW939" s="42"/>
    </row>
    <row r="940" spans="71:75" x14ac:dyDescent="0.2">
      <c r="BS940" s="42"/>
      <c r="BT940" s="71" t="s">
        <v>1046</v>
      </c>
      <c r="BU940" s="51" t="s">
        <v>1014</v>
      </c>
      <c r="BV940" s="52">
        <f>K3+(931*K5)</f>
        <v>932</v>
      </c>
      <c r="BW940" s="42"/>
    </row>
    <row r="941" spans="71:75" x14ac:dyDescent="0.2">
      <c r="BS941" s="42"/>
      <c r="BT941" s="71" t="s">
        <v>1047</v>
      </c>
      <c r="BU941" s="51" t="s">
        <v>1014</v>
      </c>
      <c r="BV941" s="52">
        <f>K3+(932*K5)</f>
        <v>933</v>
      </c>
      <c r="BW941" s="42"/>
    </row>
    <row r="942" spans="71:75" x14ac:dyDescent="0.2">
      <c r="BS942" s="42"/>
      <c r="BT942" s="71" t="s">
        <v>1048</v>
      </c>
      <c r="BU942" s="51" t="s">
        <v>1014</v>
      </c>
      <c r="BV942" s="52">
        <f>K3+(933*K5)</f>
        <v>934</v>
      </c>
      <c r="BW942" s="42"/>
    </row>
    <row r="943" spans="71:75" x14ac:dyDescent="0.2">
      <c r="BS943" s="42"/>
      <c r="BT943" s="71" t="s">
        <v>1049</v>
      </c>
      <c r="BU943" s="51" t="s">
        <v>1014</v>
      </c>
      <c r="BV943" s="52">
        <f>K3+(934*K5)</f>
        <v>935</v>
      </c>
      <c r="BW943" s="42"/>
    </row>
    <row r="944" spans="71:75" x14ac:dyDescent="0.2">
      <c r="BS944" s="42"/>
      <c r="BT944" s="71" t="s">
        <v>1050</v>
      </c>
      <c r="BU944" s="51" t="s">
        <v>1014</v>
      </c>
      <c r="BV944" s="52">
        <f>K3+(935*K5)</f>
        <v>936</v>
      </c>
      <c r="BW944" s="42"/>
    </row>
    <row r="945" spans="1:75" x14ac:dyDescent="0.2">
      <c r="BS945" s="42"/>
      <c r="BT945" s="71" t="s">
        <v>1051</v>
      </c>
      <c r="BU945" s="51" t="s">
        <v>1014</v>
      </c>
      <c r="BV945" s="52">
        <f>K3+(936*K5)</f>
        <v>937</v>
      </c>
      <c r="BW945" s="42"/>
    </row>
    <row r="946" spans="1:75" x14ac:dyDescent="0.2">
      <c r="A946" s="3"/>
      <c r="BS946" s="42"/>
      <c r="BT946" s="71" t="s">
        <v>1052</v>
      </c>
      <c r="BU946" s="51" t="s">
        <v>1014</v>
      </c>
      <c r="BV946" s="52">
        <f>K3+(937*K5)</f>
        <v>938</v>
      </c>
      <c r="BW946" s="42"/>
    </row>
    <row r="947" spans="1:75" x14ac:dyDescent="0.2">
      <c r="A947" s="3"/>
      <c r="BS947" s="42"/>
      <c r="BT947" s="71" t="s">
        <v>1053</v>
      </c>
      <c r="BU947" s="51" t="s">
        <v>1014</v>
      </c>
      <c r="BV947" s="52">
        <f>K3+(938*K5)</f>
        <v>939</v>
      </c>
      <c r="BW947" s="42"/>
    </row>
    <row r="948" spans="1:75" x14ac:dyDescent="0.2">
      <c r="A948" s="3"/>
      <c r="BS948" s="42"/>
      <c r="BT948" s="71" t="s">
        <v>1054</v>
      </c>
      <c r="BU948" s="51" t="s">
        <v>1014</v>
      </c>
      <c r="BV948" s="52">
        <f>K3+(939*K5)</f>
        <v>940</v>
      </c>
      <c r="BW948" s="42"/>
    </row>
    <row r="949" spans="1:75" x14ac:dyDescent="0.2">
      <c r="BS949" s="42"/>
      <c r="BT949" s="71" t="s">
        <v>1055</v>
      </c>
      <c r="BU949" s="51" t="s">
        <v>1014</v>
      </c>
      <c r="BV949" s="52">
        <f>K3+(940*K5)</f>
        <v>941</v>
      </c>
      <c r="BW949" s="42"/>
    </row>
    <row r="950" spans="1:75" x14ac:dyDescent="0.2">
      <c r="A950" s="3"/>
      <c r="BS950" s="42"/>
      <c r="BT950" s="71" t="s">
        <v>1056</v>
      </c>
      <c r="BU950" s="51" t="s">
        <v>1014</v>
      </c>
      <c r="BV950" s="52">
        <f>K3+(941*K5)</f>
        <v>942</v>
      </c>
      <c r="BW950" s="42"/>
    </row>
    <row r="951" spans="1:75" x14ac:dyDescent="0.2">
      <c r="A951" s="3"/>
      <c r="BS951" s="42"/>
      <c r="BT951" s="71" t="s">
        <v>1057</v>
      </c>
      <c r="BU951" s="51" t="s">
        <v>1014</v>
      </c>
      <c r="BV951" s="52">
        <f>K3+(942*K5)</f>
        <v>943</v>
      </c>
      <c r="BW951" s="42"/>
    </row>
    <row r="952" spans="1:75" x14ac:dyDescent="0.2">
      <c r="A952" s="3"/>
      <c r="BS952" s="42"/>
      <c r="BT952" s="71" t="s">
        <v>1058</v>
      </c>
      <c r="BU952" s="51" t="s">
        <v>1014</v>
      </c>
      <c r="BV952" s="52">
        <f>K3+(943*K5)</f>
        <v>944</v>
      </c>
      <c r="BW952" s="42"/>
    </row>
    <row r="953" spans="1:75" x14ac:dyDescent="0.2">
      <c r="A953" s="3"/>
      <c r="BS953" s="42"/>
      <c r="BT953" s="71" t="s">
        <v>1059</v>
      </c>
      <c r="BU953" s="51" t="s">
        <v>1014</v>
      </c>
      <c r="BV953" s="52">
        <f>K3+(944*K5)</f>
        <v>945</v>
      </c>
      <c r="BW953" s="42"/>
    </row>
    <row r="954" spans="1:75" x14ac:dyDescent="0.2">
      <c r="BS954" s="42"/>
      <c r="BT954" s="71" t="s">
        <v>1060</v>
      </c>
      <c r="BU954" s="51" t="s">
        <v>1014</v>
      </c>
      <c r="BV954" s="52">
        <f>K3+(945*K5)</f>
        <v>946</v>
      </c>
      <c r="BW954" s="42"/>
    </row>
    <row r="955" spans="1:75" x14ac:dyDescent="0.2">
      <c r="BS955" s="42"/>
      <c r="BT955" s="71" t="s">
        <v>1061</v>
      </c>
      <c r="BU955" s="51" t="s">
        <v>1014</v>
      </c>
      <c r="BV955" s="52">
        <f>K3+(946*K5)</f>
        <v>947</v>
      </c>
      <c r="BW955" s="42"/>
    </row>
    <row r="956" spans="1:75" x14ac:dyDescent="0.2">
      <c r="BS956" s="42"/>
      <c r="BT956" s="71" t="s">
        <v>1062</v>
      </c>
      <c r="BU956" s="51" t="s">
        <v>1014</v>
      </c>
      <c r="BV956" s="52">
        <f>K3+(947*K5)</f>
        <v>948</v>
      </c>
      <c r="BW956" s="42"/>
    </row>
    <row r="957" spans="1:75" x14ac:dyDescent="0.2">
      <c r="BS957" s="42"/>
      <c r="BT957" s="71" t="s">
        <v>1063</v>
      </c>
      <c r="BU957" s="51" t="s">
        <v>1014</v>
      </c>
      <c r="BV957" s="52">
        <f>K3+(948*K5)</f>
        <v>949</v>
      </c>
      <c r="BW957" s="42"/>
    </row>
    <row r="958" spans="1:75" x14ac:dyDescent="0.2">
      <c r="BS958" s="42"/>
      <c r="BT958" s="71" t="s">
        <v>1064</v>
      </c>
      <c r="BU958" s="51" t="s">
        <v>1014</v>
      </c>
      <c r="BV958" s="52">
        <f>K3+(949*K5)</f>
        <v>950</v>
      </c>
      <c r="BW958" s="42"/>
    </row>
    <row r="959" spans="1:75" x14ac:dyDescent="0.2">
      <c r="BS959" s="42"/>
      <c r="BT959" s="71" t="s">
        <v>1065</v>
      </c>
      <c r="BU959" s="51" t="s">
        <v>1014</v>
      </c>
      <c r="BV959" s="52">
        <f>K3+(950*K5)</f>
        <v>951</v>
      </c>
      <c r="BW959" s="42"/>
    </row>
    <row r="960" spans="1:75" x14ac:dyDescent="0.2">
      <c r="BS960" s="42"/>
      <c r="BT960" s="71" t="s">
        <v>1066</v>
      </c>
      <c r="BU960" s="51" t="s">
        <v>1014</v>
      </c>
      <c r="BV960" s="52">
        <f>K3+(951*K5)</f>
        <v>952</v>
      </c>
      <c r="BW960" s="42"/>
    </row>
    <row r="961" spans="71:75" x14ac:dyDescent="0.2">
      <c r="BS961" s="42"/>
      <c r="BT961" s="71" t="s">
        <v>1067</v>
      </c>
      <c r="BU961" s="51" t="s">
        <v>1014</v>
      </c>
      <c r="BV961" s="52">
        <f>K3+(952*K5)</f>
        <v>953</v>
      </c>
      <c r="BW961" s="42"/>
    </row>
    <row r="962" spans="71:75" x14ac:dyDescent="0.2">
      <c r="BS962" s="42"/>
      <c r="BT962" s="71" t="s">
        <v>1068</v>
      </c>
      <c r="BU962" s="51" t="s">
        <v>1014</v>
      </c>
      <c r="BV962" s="52">
        <f>K3+(953*K5)</f>
        <v>954</v>
      </c>
      <c r="BW962" s="42"/>
    </row>
    <row r="963" spans="71:75" x14ac:dyDescent="0.2">
      <c r="BS963" s="42"/>
      <c r="BT963" s="71" t="s">
        <v>1069</v>
      </c>
      <c r="BU963" s="51" t="s">
        <v>1014</v>
      </c>
      <c r="BV963" s="52">
        <f>K3+(954*K5)</f>
        <v>955</v>
      </c>
      <c r="BW963" s="42"/>
    </row>
    <row r="964" spans="71:75" x14ac:dyDescent="0.2">
      <c r="BS964" s="42"/>
      <c r="BT964" s="71" t="s">
        <v>1070</v>
      </c>
      <c r="BU964" s="51" t="s">
        <v>1014</v>
      </c>
      <c r="BV964" s="52">
        <f>K3+(955*K5)</f>
        <v>956</v>
      </c>
      <c r="BW964" s="42"/>
    </row>
    <row r="965" spans="71:75" x14ac:dyDescent="0.2">
      <c r="BS965" s="42"/>
      <c r="BT965" s="71" t="s">
        <v>1071</v>
      </c>
      <c r="BU965" s="51" t="s">
        <v>1014</v>
      </c>
      <c r="BV965" s="52">
        <f>K3+(956*K5)</f>
        <v>957</v>
      </c>
      <c r="BW965" s="42"/>
    </row>
    <row r="966" spans="71:75" x14ac:dyDescent="0.2">
      <c r="BS966" s="42"/>
      <c r="BT966" s="71" t="s">
        <v>1072</v>
      </c>
      <c r="BU966" s="51" t="s">
        <v>1014</v>
      </c>
      <c r="BV966" s="52">
        <f>K3+(957*K5)</f>
        <v>958</v>
      </c>
      <c r="BW966" s="42"/>
    </row>
    <row r="967" spans="71:75" x14ac:dyDescent="0.2">
      <c r="BS967" s="42"/>
      <c r="BT967" s="71" t="s">
        <v>1073</v>
      </c>
      <c r="BU967" s="51" t="s">
        <v>1014</v>
      </c>
      <c r="BV967" s="52">
        <f>K3+(958*K5)</f>
        <v>959</v>
      </c>
      <c r="BW967" s="42"/>
    </row>
    <row r="968" spans="71:75" x14ac:dyDescent="0.2">
      <c r="BS968" s="42"/>
      <c r="BT968" s="72" t="s">
        <v>1074</v>
      </c>
      <c r="BU968" s="69" t="s">
        <v>1014</v>
      </c>
      <c r="BV968" s="52">
        <f>K3+(959*K5)</f>
        <v>960</v>
      </c>
      <c r="BW968" s="42"/>
    </row>
    <row r="969" spans="71:75" x14ac:dyDescent="0.2">
      <c r="BS969" s="42"/>
      <c r="BT969" s="73" t="s">
        <v>411</v>
      </c>
      <c r="BU969" s="74" t="s">
        <v>1014</v>
      </c>
      <c r="BV969" s="52">
        <f>K3+(960*K5)</f>
        <v>961</v>
      </c>
      <c r="BW969" s="42"/>
    </row>
    <row r="970" spans="71:75" x14ac:dyDescent="0.2">
      <c r="BS970" s="42"/>
      <c r="BT970" s="73" t="s">
        <v>351</v>
      </c>
      <c r="BU970" s="74" t="s">
        <v>1014</v>
      </c>
      <c r="BV970" s="52">
        <f>K3+(961*K5)</f>
        <v>962</v>
      </c>
      <c r="BW970" s="42"/>
    </row>
    <row r="971" spans="71:75" x14ac:dyDescent="0.2">
      <c r="BS971" s="42"/>
      <c r="BT971" s="73" t="s">
        <v>235</v>
      </c>
      <c r="BU971" s="74" t="s">
        <v>1014</v>
      </c>
      <c r="BV971" s="52">
        <f>K3+(962*K5)</f>
        <v>963</v>
      </c>
      <c r="BW971" s="42"/>
    </row>
    <row r="972" spans="71:75" x14ac:dyDescent="0.2">
      <c r="BS972" s="42"/>
      <c r="BT972" s="73" t="s">
        <v>44</v>
      </c>
      <c r="BU972" s="74" t="s">
        <v>1014</v>
      </c>
      <c r="BV972" s="52">
        <f>K3+(963*K5)</f>
        <v>964</v>
      </c>
      <c r="BW972" s="42"/>
    </row>
    <row r="973" spans="71:75" x14ac:dyDescent="0.2">
      <c r="BS973" s="42"/>
      <c r="BT973" s="73" t="s">
        <v>986</v>
      </c>
      <c r="BU973" s="74" t="s">
        <v>1014</v>
      </c>
      <c r="BV973" s="52">
        <f>K3+(964*K5)</f>
        <v>965</v>
      </c>
      <c r="BW973" s="42"/>
    </row>
    <row r="974" spans="71:75" x14ac:dyDescent="0.2">
      <c r="BS974" s="42"/>
      <c r="BT974" s="73" t="s">
        <v>1075</v>
      </c>
      <c r="BU974" s="74" t="s">
        <v>1014</v>
      </c>
      <c r="BV974" s="52">
        <f>K3+(965*K5)</f>
        <v>966</v>
      </c>
      <c r="BW974" s="42"/>
    </row>
    <row r="975" spans="71:75" x14ac:dyDescent="0.2">
      <c r="BS975" s="42"/>
      <c r="BT975" s="73" t="s">
        <v>664</v>
      </c>
      <c r="BU975" s="74" t="s">
        <v>1014</v>
      </c>
      <c r="BV975" s="52">
        <f>K3+(966*K5)</f>
        <v>967</v>
      </c>
      <c r="BW975" s="42"/>
    </row>
    <row r="976" spans="71:75" x14ac:dyDescent="0.2">
      <c r="BS976" s="42"/>
      <c r="BT976" s="73" t="s">
        <v>604</v>
      </c>
      <c r="BU976" s="74" t="s">
        <v>1014</v>
      </c>
      <c r="BV976" s="52">
        <f>K3+(967*K5)</f>
        <v>968</v>
      </c>
      <c r="BW976" s="42"/>
    </row>
    <row r="977" spans="71:75" x14ac:dyDescent="0.2">
      <c r="BS977" s="42"/>
      <c r="BT977" s="73" t="s">
        <v>1076</v>
      </c>
      <c r="BU977" s="74" t="s">
        <v>1014</v>
      </c>
      <c r="BV977" s="52">
        <f>K3+(968*K5)</f>
        <v>969</v>
      </c>
      <c r="BW977" s="42"/>
    </row>
    <row r="978" spans="71:75" x14ac:dyDescent="0.2">
      <c r="BS978" s="42"/>
      <c r="BT978" s="73" t="s">
        <v>846</v>
      </c>
      <c r="BU978" s="74" t="s">
        <v>1014</v>
      </c>
      <c r="BV978" s="52">
        <f>K3+(969*K5)</f>
        <v>970</v>
      </c>
      <c r="BW978" s="42"/>
    </row>
    <row r="979" spans="71:75" x14ac:dyDescent="0.2">
      <c r="BS979" s="42"/>
      <c r="BT979" s="73" t="s">
        <v>746</v>
      </c>
      <c r="BU979" s="74" t="s">
        <v>1014</v>
      </c>
      <c r="BV979" s="52">
        <f>K3+(970*K5)</f>
        <v>971</v>
      </c>
      <c r="BW979" s="42"/>
    </row>
    <row r="980" spans="71:75" x14ac:dyDescent="0.2">
      <c r="BS980" s="42"/>
      <c r="BT980" s="73" t="s">
        <v>1077</v>
      </c>
      <c r="BU980" s="74" t="s">
        <v>1014</v>
      </c>
      <c r="BV980" s="52">
        <f>K3+(971*K5)</f>
        <v>972</v>
      </c>
      <c r="BW980" s="42"/>
    </row>
    <row r="981" spans="71:75" x14ac:dyDescent="0.2">
      <c r="BS981" s="42"/>
      <c r="BT981" s="73" t="s">
        <v>493</v>
      </c>
      <c r="BU981" s="74" t="s">
        <v>1014</v>
      </c>
      <c r="BV981" s="52">
        <f>K3+(972*K5)</f>
        <v>973</v>
      </c>
      <c r="BW981" s="42"/>
    </row>
    <row r="982" spans="71:75" x14ac:dyDescent="0.2">
      <c r="BS982" s="42"/>
      <c r="BT982" s="73" t="s">
        <v>299</v>
      </c>
      <c r="BU982" s="74" t="s">
        <v>1014</v>
      </c>
      <c r="BV982" s="52">
        <f>K3+(973*K5)</f>
        <v>974</v>
      </c>
      <c r="BW982" s="42"/>
    </row>
    <row r="983" spans="71:75" x14ac:dyDescent="0.2">
      <c r="BS983" s="42"/>
      <c r="BT983" s="73" t="s">
        <v>1078</v>
      </c>
      <c r="BU983" s="74" t="s">
        <v>1014</v>
      </c>
      <c r="BV983" s="52">
        <f>K3+(974*K5)</f>
        <v>975</v>
      </c>
      <c r="BW983" s="42"/>
    </row>
    <row r="984" spans="71:75" x14ac:dyDescent="0.2">
      <c r="BS984" s="42"/>
      <c r="BT984" s="73" t="s">
        <v>96</v>
      </c>
      <c r="BU984" s="74" t="s">
        <v>1014</v>
      </c>
      <c r="BV984" s="52">
        <f>K3+(975*K5)</f>
        <v>976</v>
      </c>
      <c r="BW984" s="42"/>
    </row>
    <row r="985" spans="71:75" x14ac:dyDescent="0.2">
      <c r="BS985" s="42"/>
      <c r="BT985" s="73" t="s">
        <v>588</v>
      </c>
      <c r="BU985" s="74" t="s">
        <v>1014</v>
      </c>
      <c r="BV985" s="52">
        <f>K3+(976*K5)</f>
        <v>977</v>
      </c>
      <c r="BW985" s="42"/>
    </row>
    <row r="986" spans="71:75" x14ac:dyDescent="0.2">
      <c r="BS986" s="42"/>
      <c r="BT986" s="73" t="s">
        <v>1079</v>
      </c>
      <c r="BU986" s="74" t="s">
        <v>1014</v>
      </c>
      <c r="BV986" s="52">
        <f>K3+(977*K5)</f>
        <v>978</v>
      </c>
      <c r="BW986" s="42"/>
    </row>
    <row r="987" spans="71:75" x14ac:dyDescent="0.2">
      <c r="BS987" s="42"/>
      <c r="BT987" s="73" t="s">
        <v>810</v>
      </c>
      <c r="BU987" s="74" t="s">
        <v>1014</v>
      </c>
      <c r="BV987" s="52">
        <f>K3+(978*K5)</f>
        <v>979</v>
      </c>
      <c r="BW987" s="42"/>
    </row>
    <row r="988" spans="71:75" x14ac:dyDescent="0.2">
      <c r="BS988" s="42"/>
      <c r="BT988" s="73" t="s">
        <v>1002</v>
      </c>
      <c r="BU988" s="74" t="s">
        <v>1014</v>
      </c>
      <c r="BV988" s="52">
        <f>K3+(979*K5)</f>
        <v>980</v>
      </c>
      <c r="BW988" s="42"/>
    </row>
    <row r="989" spans="71:75" x14ac:dyDescent="0.2">
      <c r="BS989" s="42"/>
      <c r="BT989" s="73" t="s">
        <v>1080</v>
      </c>
      <c r="BU989" s="74" t="s">
        <v>1014</v>
      </c>
      <c r="BV989" s="52">
        <f>K3+(980*K5)</f>
        <v>981</v>
      </c>
      <c r="BW989" s="42"/>
    </row>
    <row r="990" spans="71:75" x14ac:dyDescent="0.2">
      <c r="BS990" s="42"/>
      <c r="BT990" s="73" t="s">
        <v>251</v>
      </c>
      <c r="BU990" s="74" t="s">
        <v>1014</v>
      </c>
      <c r="BV990" s="52">
        <f>K3+(981*K5)</f>
        <v>982</v>
      </c>
      <c r="BW990" s="42"/>
    </row>
    <row r="991" spans="71:75" x14ac:dyDescent="0.2">
      <c r="BS991" s="42"/>
      <c r="BT991" s="73" t="s">
        <v>335</v>
      </c>
      <c r="BU991" s="74" t="s">
        <v>1014</v>
      </c>
      <c r="BV991" s="52">
        <f>K3+(982*K5)</f>
        <v>983</v>
      </c>
      <c r="BW991" s="42"/>
    </row>
    <row r="992" spans="71:75" x14ac:dyDescent="0.2">
      <c r="BS992" s="42"/>
      <c r="BT992" s="73" t="s">
        <v>1081</v>
      </c>
      <c r="BU992" s="74" t="s">
        <v>1014</v>
      </c>
      <c r="BV992" s="52">
        <f>K3+(983*K5)</f>
        <v>984</v>
      </c>
      <c r="BW992" s="42"/>
    </row>
    <row r="993" spans="71:75" x14ac:dyDescent="0.2">
      <c r="BS993" s="42"/>
      <c r="BT993" s="73" t="s">
        <v>80</v>
      </c>
      <c r="BU993" s="74" t="s">
        <v>1014</v>
      </c>
      <c r="BV993" s="52">
        <f>K3+(984*K5)</f>
        <v>985</v>
      </c>
      <c r="BW993" s="42"/>
    </row>
    <row r="994" spans="71:75" x14ac:dyDescent="0.2">
      <c r="BS994" s="42"/>
      <c r="BT994" s="73" t="s">
        <v>139</v>
      </c>
      <c r="BU994" s="74" t="s">
        <v>1014</v>
      </c>
      <c r="BV994" s="52">
        <f>K3+(985*K5)</f>
        <v>986</v>
      </c>
      <c r="BW994" s="42"/>
    </row>
    <row r="995" spans="71:75" x14ac:dyDescent="0.2">
      <c r="BS995" s="42"/>
      <c r="BT995" s="73" t="s">
        <v>1082</v>
      </c>
      <c r="BU995" s="74" t="s">
        <v>1014</v>
      </c>
      <c r="BV995" s="52">
        <f>K3+(986*K5)</f>
        <v>987</v>
      </c>
      <c r="BW995" s="42"/>
    </row>
    <row r="996" spans="71:75" x14ac:dyDescent="0.2">
      <c r="BS996" s="42"/>
      <c r="BT996" s="73" t="s">
        <v>509</v>
      </c>
      <c r="BU996" s="74" t="s">
        <v>1014</v>
      </c>
      <c r="BV996" s="52">
        <f>K3+(987*K5)</f>
        <v>988</v>
      </c>
      <c r="BW996" s="42"/>
    </row>
    <row r="997" spans="71:75" x14ac:dyDescent="0.2">
      <c r="BS997" s="42"/>
      <c r="BT997" s="73" t="s">
        <v>568</v>
      </c>
      <c r="BU997" s="74" t="s">
        <v>1014</v>
      </c>
      <c r="BV997" s="52">
        <f>K3+(988*K5)</f>
        <v>989</v>
      </c>
      <c r="BW997" s="42"/>
    </row>
    <row r="998" spans="71:75" x14ac:dyDescent="0.2">
      <c r="BS998" s="42"/>
      <c r="BT998" s="73" t="s">
        <v>1083</v>
      </c>
      <c r="BU998" s="74" t="s">
        <v>1014</v>
      </c>
      <c r="BV998" s="52">
        <f>K3+(989*K5)</f>
        <v>990</v>
      </c>
      <c r="BW998" s="42"/>
    </row>
    <row r="999" spans="71:75" x14ac:dyDescent="0.2">
      <c r="BS999" s="42"/>
      <c r="BT999" s="73" t="s">
        <v>830</v>
      </c>
      <c r="BU999" s="74" t="s">
        <v>1014</v>
      </c>
      <c r="BV999" s="52">
        <f>K3+(990*K5)</f>
        <v>991</v>
      </c>
      <c r="BW999" s="42"/>
    </row>
    <row r="1000" spans="71:75" x14ac:dyDescent="0.2">
      <c r="BS1000" s="42"/>
      <c r="BT1000" s="75" t="s">
        <v>889</v>
      </c>
      <c r="BU1000" s="76" t="s">
        <v>1014</v>
      </c>
      <c r="BV1000" s="52">
        <f>K3+(991*K5)</f>
        <v>992</v>
      </c>
      <c r="BW1000" s="42"/>
    </row>
    <row r="1001" spans="71:75" x14ac:dyDescent="0.2">
      <c r="BS1001" s="42"/>
      <c r="BT1001" s="71" t="s">
        <v>477</v>
      </c>
      <c r="BU1001" s="51" t="s">
        <v>1014</v>
      </c>
      <c r="BV1001" s="52">
        <f>K3+(992*K5)</f>
        <v>993</v>
      </c>
      <c r="BW1001" s="42"/>
    </row>
    <row r="1002" spans="71:75" x14ac:dyDescent="0.2">
      <c r="BS1002" s="42"/>
      <c r="BT1002" s="71" t="s">
        <v>284</v>
      </c>
      <c r="BU1002" s="51" t="s">
        <v>1014</v>
      </c>
      <c r="BV1002" s="52">
        <f>K3+(993*K5)</f>
        <v>994</v>
      </c>
      <c r="BW1002" s="42"/>
    </row>
    <row r="1003" spans="71:75" x14ac:dyDescent="0.2">
      <c r="BS1003" s="42"/>
      <c r="BT1003" s="71" t="s">
        <v>169</v>
      </c>
      <c r="BU1003" s="51" t="s">
        <v>1014</v>
      </c>
      <c r="BV1003" s="52">
        <f>K3+(994*K5)</f>
        <v>995</v>
      </c>
      <c r="BW1003" s="42"/>
    </row>
    <row r="1004" spans="71:75" x14ac:dyDescent="0.2">
      <c r="BS1004" s="42"/>
      <c r="BT1004" s="71" t="s">
        <v>111</v>
      </c>
      <c r="BU1004" s="51" t="s">
        <v>1014</v>
      </c>
      <c r="BV1004" s="52">
        <f>K3+(995*K5)</f>
        <v>996</v>
      </c>
      <c r="BW1004" s="42"/>
    </row>
    <row r="1005" spans="71:75" x14ac:dyDescent="0.2">
      <c r="BS1005" s="42"/>
      <c r="BT1005" s="71" t="s">
        <v>1084</v>
      </c>
      <c r="BU1005" s="51" t="s">
        <v>1014</v>
      </c>
      <c r="BV1005" s="52">
        <f>K3+(996*K5)</f>
        <v>997</v>
      </c>
      <c r="BW1005" s="42"/>
    </row>
    <row r="1006" spans="71:75" x14ac:dyDescent="0.2">
      <c r="BS1006" s="42"/>
      <c r="BT1006" s="71" t="s">
        <v>862</v>
      </c>
      <c r="BU1006" s="51" t="s">
        <v>1014</v>
      </c>
      <c r="BV1006" s="52">
        <f>K3+(997*K5)</f>
        <v>998</v>
      </c>
      <c r="BW1006" s="42"/>
    </row>
    <row r="1007" spans="71:75" x14ac:dyDescent="0.2">
      <c r="BS1007" s="42"/>
      <c r="BT1007" s="71" t="s">
        <v>730</v>
      </c>
      <c r="BU1007" s="51" t="s">
        <v>1014</v>
      </c>
      <c r="BV1007" s="52">
        <f>K3+(998*K5)</f>
        <v>999</v>
      </c>
      <c r="BW1007" s="42"/>
    </row>
    <row r="1008" spans="71:75" x14ac:dyDescent="0.2">
      <c r="BS1008" s="42"/>
      <c r="BT1008" s="71" t="s">
        <v>537</v>
      </c>
      <c r="BU1008" s="51" t="s">
        <v>1014</v>
      </c>
      <c r="BV1008" s="52">
        <f>K3+(999*K5)</f>
        <v>1000</v>
      </c>
      <c r="BW1008" s="42"/>
    </row>
    <row r="1009" spans="71:75" x14ac:dyDescent="0.2">
      <c r="BS1009" s="42"/>
      <c r="BT1009" s="71" t="s">
        <v>970</v>
      </c>
      <c r="BU1009" s="51" t="s">
        <v>1014</v>
      </c>
      <c r="BV1009" s="52">
        <f>K3+(1000*K5)</f>
        <v>1001</v>
      </c>
      <c r="BW1009" s="42"/>
    </row>
    <row r="1010" spans="71:75" x14ac:dyDescent="0.2">
      <c r="BS1010" s="42"/>
      <c r="BT1010" s="71" t="s">
        <v>778</v>
      </c>
      <c r="BU1010" s="51" t="s">
        <v>1014</v>
      </c>
      <c r="BV1010" s="52">
        <f>K3+(1001*K5)</f>
        <v>1002</v>
      </c>
      <c r="BW1010" s="42"/>
    </row>
    <row r="1011" spans="71:75" x14ac:dyDescent="0.2">
      <c r="BS1011" s="42"/>
      <c r="BT1011" s="71" t="s">
        <v>680</v>
      </c>
      <c r="BU1011" s="51" t="s">
        <v>1014</v>
      </c>
      <c r="BV1011" s="52">
        <f>K3+(1002*K5)</f>
        <v>1003</v>
      </c>
      <c r="BW1011" s="42"/>
    </row>
    <row r="1012" spans="71:75" x14ac:dyDescent="0.2">
      <c r="BS1012" s="42"/>
      <c r="BT1012" s="71" t="s">
        <v>619</v>
      </c>
      <c r="BU1012" s="51" t="s">
        <v>1014</v>
      </c>
      <c r="BV1012" s="52">
        <f>K3+(1003*K5)</f>
        <v>1004</v>
      </c>
      <c r="BW1012" s="42"/>
    </row>
    <row r="1013" spans="71:75" x14ac:dyDescent="0.2">
      <c r="BS1013" s="42"/>
      <c r="BT1013" s="71" t="s">
        <v>427</v>
      </c>
      <c r="BU1013" s="51" t="s">
        <v>1014</v>
      </c>
      <c r="BV1013" s="52">
        <f>K3+(1004*K5)</f>
        <v>1005</v>
      </c>
      <c r="BW1013" s="42"/>
    </row>
    <row r="1014" spans="71:75" x14ac:dyDescent="0.2">
      <c r="BS1014" s="42"/>
      <c r="BT1014" s="71" t="s">
        <v>366</v>
      </c>
      <c r="BU1014" s="51" t="s">
        <v>1014</v>
      </c>
      <c r="BV1014" s="52">
        <f>K3+(1005*K5)</f>
        <v>1006</v>
      </c>
      <c r="BW1014" s="42"/>
    </row>
    <row r="1015" spans="71:75" x14ac:dyDescent="0.2">
      <c r="BS1015" s="42"/>
      <c r="BT1015" s="71" t="s">
        <v>219</v>
      </c>
      <c r="BU1015" s="51" t="s">
        <v>1014</v>
      </c>
      <c r="BV1015" s="52">
        <f>K3+(1006*K5)</f>
        <v>1007</v>
      </c>
      <c r="BW1015" s="42"/>
    </row>
    <row r="1016" spans="71:75" x14ac:dyDescent="0.2">
      <c r="BS1016" s="42"/>
      <c r="BT1016" s="71" t="s">
        <v>28</v>
      </c>
      <c r="BU1016" s="51" t="s">
        <v>1014</v>
      </c>
      <c r="BV1016" s="52">
        <f>K3+(1007*K5)</f>
        <v>1008</v>
      </c>
      <c r="BW1016" s="42"/>
    </row>
    <row r="1017" spans="71:75" x14ac:dyDescent="0.2">
      <c r="BS1017" s="42"/>
      <c r="BT1017" s="71" t="s">
        <v>522</v>
      </c>
      <c r="BU1017" s="51" t="s">
        <v>1014</v>
      </c>
      <c r="BV1017" s="52">
        <f>K3+(1008*K5)</f>
        <v>1009</v>
      </c>
      <c r="BW1017" s="42"/>
    </row>
    <row r="1018" spans="71:75" x14ac:dyDescent="0.2">
      <c r="BS1018" s="42"/>
      <c r="BT1018" s="71" t="s">
        <v>715</v>
      </c>
      <c r="BU1018" s="51" t="s">
        <v>1014</v>
      </c>
      <c r="BV1018" s="52">
        <f>K3+(1009*K5)</f>
        <v>1010</v>
      </c>
      <c r="BW1018" s="42"/>
    </row>
    <row r="1019" spans="71:75" x14ac:dyDescent="0.2">
      <c r="BS1019" s="42"/>
      <c r="BT1019" s="71" t="s">
        <v>876</v>
      </c>
      <c r="BU1019" s="51" t="s">
        <v>1014</v>
      </c>
      <c r="BV1019" s="52">
        <f>K3+(1010*K5)</f>
        <v>1011</v>
      </c>
      <c r="BW1019" s="42"/>
    </row>
    <row r="1020" spans="71:75" x14ac:dyDescent="0.2">
      <c r="BS1020" s="42"/>
      <c r="BT1020" s="71" t="s">
        <v>936</v>
      </c>
      <c r="BU1020" s="51" t="s">
        <v>1014</v>
      </c>
      <c r="BV1020" s="52">
        <f>K3+(1011*K5)</f>
        <v>1012</v>
      </c>
      <c r="BW1020" s="42"/>
    </row>
    <row r="1021" spans="71:75" x14ac:dyDescent="0.2">
      <c r="BS1021" s="42"/>
      <c r="BT1021" s="71" t="s">
        <v>126</v>
      </c>
      <c r="BU1021" s="51" t="s">
        <v>1014</v>
      </c>
      <c r="BV1021" s="52">
        <f>K3+(1012*K5)</f>
        <v>1013</v>
      </c>
      <c r="BW1021" s="42"/>
    </row>
    <row r="1022" spans="71:75" x14ac:dyDescent="0.2">
      <c r="BS1022" s="42"/>
      <c r="BT1022" s="71" t="s">
        <v>184</v>
      </c>
      <c r="BU1022" s="51" t="s">
        <v>1014</v>
      </c>
      <c r="BV1022" s="52">
        <f>K3+(1013*K5)</f>
        <v>1014</v>
      </c>
      <c r="BW1022" s="42"/>
    </row>
    <row r="1023" spans="71:75" x14ac:dyDescent="0.2">
      <c r="BS1023" s="42"/>
      <c r="BT1023" s="71" t="s">
        <v>268</v>
      </c>
      <c r="BU1023" s="51" t="s">
        <v>1014</v>
      </c>
      <c r="BV1023" s="52">
        <f>K3+(1014*K5)</f>
        <v>1015</v>
      </c>
      <c r="BW1023" s="42"/>
    </row>
    <row r="1024" spans="71:75" x14ac:dyDescent="0.2">
      <c r="BS1024" s="42"/>
      <c r="BT1024" s="71" t="s">
        <v>463</v>
      </c>
      <c r="BU1024" s="51" t="s">
        <v>1014</v>
      </c>
      <c r="BV1024" s="52">
        <f>K3+(1015*K5)</f>
        <v>1016</v>
      </c>
      <c r="BW1024" s="42"/>
    </row>
    <row r="1025" spans="71:75" x14ac:dyDescent="0.2">
      <c r="BS1025" s="42"/>
      <c r="BT1025" s="71" t="s">
        <v>13</v>
      </c>
      <c r="BU1025" s="51" t="s">
        <v>1014</v>
      </c>
      <c r="BV1025" s="52">
        <f>K3+(1016*K5)</f>
        <v>1017</v>
      </c>
      <c r="BW1025" s="42"/>
    </row>
    <row r="1026" spans="71:75" x14ac:dyDescent="0.2">
      <c r="BS1026" s="42"/>
      <c r="BT1026" s="71" t="s">
        <v>204</v>
      </c>
      <c r="BU1026" s="51" t="s">
        <v>1014</v>
      </c>
      <c r="BV1026" s="52">
        <f>K3+(1017*K5)</f>
        <v>1018</v>
      </c>
      <c r="BW1026" s="42"/>
    </row>
    <row r="1027" spans="71:75" x14ac:dyDescent="0.2">
      <c r="BS1027" s="42"/>
      <c r="BT1027" s="71" t="s">
        <v>382</v>
      </c>
      <c r="BU1027" s="51" t="s">
        <v>1014</v>
      </c>
      <c r="BV1027" s="52">
        <f>K3+(1018*K5)</f>
        <v>1019</v>
      </c>
      <c r="BW1027" s="42"/>
    </row>
    <row r="1028" spans="71:75" x14ac:dyDescent="0.2">
      <c r="BS1028" s="42"/>
      <c r="BT1028" s="71" t="s">
        <v>443</v>
      </c>
      <c r="BU1028" s="51" t="s">
        <v>1014</v>
      </c>
      <c r="BV1028" s="52">
        <f>K3+(1019*K5)</f>
        <v>1020</v>
      </c>
      <c r="BW1028" s="42"/>
    </row>
    <row r="1029" spans="71:75" x14ac:dyDescent="0.2">
      <c r="BS1029" s="42"/>
      <c r="BT1029" s="71" t="s">
        <v>635</v>
      </c>
      <c r="BU1029" s="51" t="s">
        <v>1014</v>
      </c>
      <c r="BV1029" s="52">
        <f>K3+(1020*K5)</f>
        <v>1021</v>
      </c>
      <c r="BW1029" s="42"/>
    </row>
    <row r="1030" spans="71:75" x14ac:dyDescent="0.2">
      <c r="BS1030" s="42"/>
      <c r="BT1030" s="71" t="s">
        <v>696</v>
      </c>
      <c r="BU1030" s="51" t="s">
        <v>1014</v>
      </c>
      <c r="BV1030" s="52">
        <f>K3+(1021*K5)</f>
        <v>1022</v>
      </c>
      <c r="BW1030" s="42"/>
    </row>
    <row r="1031" spans="71:75" x14ac:dyDescent="0.2">
      <c r="BS1031" s="42"/>
      <c r="BT1031" s="71" t="s">
        <v>763</v>
      </c>
      <c r="BU1031" s="51" t="s">
        <v>1014</v>
      </c>
      <c r="BV1031" s="52">
        <f>K3+(1022*K5)</f>
        <v>1023</v>
      </c>
      <c r="BW1031" s="42"/>
    </row>
    <row r="1032" spans="71:75" ht="13.5" thickBot="1" x14ac:dyDescent="0.25">
      <c r="BS1032" s="42"/>
      <c r="BT1032" s="77" t="s">
        <v>921</v>
      </c>
      <c r="BU1032" s="78" t="s">
        <v>1014</v>
      </c>
      <c r="BV1032" s="52">
        <f>K3+(1023*K5)</f>
        <v>1024</v>
      </c>
      <c r="BW1032" s="42"/>
    </row>
    <row r="1033" spans="71:75" x14ac:dyDescent="0.2">
      <c r="BS1033" s="42"/>
      <c r="BT1033" s="36"/>
      <c r="BU1033" s="36"/>
      <c r="BV1033" s="37"/>
      <c r="BW1033" s="42"/>
    </row>
    <row r="1034" spans="71:75" x14ac:dyDescent="0.2">
      <c r="BS1034" s="42"/>
      <c r="BT1034" s="38"/>
      <c r="BU1034" s="46" t="s">
        <v>1097</v>
      </c>
      <c r="BV1034" s="39"/>
      <c r="BW1034" s="42"/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9:AI24 AH974:AJ1022 AH49:AI49 AH26:AI33 AI25 AH35:AI43 AH34 AH177:AI208 AH219:AI250 AH261:AI292 AH303:AI33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C3850-24B5-4E9D-847B-63A1A2C245CF}">
  <sheetPr>
    <tabColor rgb="FFCCCCFF"/>
  </sheetPr>
  <dimension ref="B1:AI926"/>
  <sheetViews>
    <sheetView workbookViewId="0"/>
  </sheetViews>
  <sheetFormatPr defaultRowHeight="12.75" x14ac:dyDescent="0.2"/>
  <cols>
    <col min="1" max="36" width="4.7109375" style="2" customWidth="1"/>
    <col min="37" max="16384" width="9.140625" style="2"/>
  </cols>
  <sheetData>
    <row r="1" spans="2:35" x14ac:dyDescent="0.2">
      <c r="F1" s="2" t="s">
        <v>5</v>
      </c>
      <c r="X1" s="2" t="s">
        <v>5</v>
      </c>
    </row>
    <row r="3" spans="2:35" ht="21" x14ac:dyDescent="0.35">
      <c r="I3" s="93" t="s">
        <v>1187</v>
      </c>
      <c r="AA3" s="93" t="s">
        <v>1191</v>
      </c>
    </row>
    <row r="4" spans="2:35" ht="15" x14ac:dyDescent="0.25">
      <c r="I4" s="94" t="s">
        <v>1203</v>
      </c>
      <c r="AA4" s="94" t="s">
        <v>1204</v>
      </c>
    </row>
    <row r="5" spans="2:35" ht="15" x14ac:dyDescent="0.25">
      <c r="I5" s="94" t="s">
        <v>5</v>
      </c>
      <c r="AA5" s="2" t="s">
        <v>5</v>
      </c>
    </row>
    <row r="6" spans="2:35" x14ac:dyDescent="0.2">
      <c r="J6" s="2" t="s">
        <v>5</v>
      </c>
    </row>
    <row r="8" spans="2:35" x14ac:dyDescent="0.2">
      <c r="B8" s="2">
        <v>2</v>
      </c>
      <c r="C8" s="2">
        <v>401</v>
      </c>
      <c r="D8" s="2">
        <v>931</v>
      </c>
      <c r="E8" s="2">
        <v>564</v>
      </c>
      <c r="F8" s="2">
        <v>800</v>
      </c>
      <c r="G8" s="2">
        <v>655</v>
      </c>
      <c r="H8" s="2">
        <v>189</v>
      </c>
      <c r="I8" s="2">
        <v>302</v>
      </c>
      <c r="J8" s="2">
        <v>444</v>
      </c>
      <c r="K8" s="2">
        <v>43</v>
      </c>
      <c r="L8" s="2">
        <v>537</v>
      </c>
      <c r="M8" s="2">
        <v>906</v>
      </c>
      <c r="N8" s="2">
        <v>678</v>
      </c>
      <c r="O8" s="2">
        <v>821</v>
      </c>
      <c r="P8" s="2">
        <v>263</v>
      </c>
      <c r="Q8" s="2">
        <v>152</v>
      </c>
      <c r="T8" s="2">
        <v>6</v>
      </c>
      <c r="U8" s="2">
        <v>405</v>
      </c>
      <c r="V8" s="2">
        <v>935</v>
      </c>
      <c r="W8" s="2">
        <v>568</v>
      </c>
      <c r="X8" s="2">
        <v>796</v>
      </c>
      <c r="Y8" s="2">
        <v>651</v>
      </c>
      <c r="Z8" s="2">
        <v>185</v>
      </c>
      <c r="AA8" s="2">
        <v>298</v>
      </c>
      <c r="AB8" s="2">
        <v>448</v>
      </c>
      <c r="AC8" s="2">
        <v>47</v>
      </c>
      <c r="AD8" s="2">
        <v>541</v>
      </c>
      <c r="AE8" s="2">
        <v>910</v>
      </c>
      <c r="AF8" s="2">
        <v>674</v>
      </c>
      <c r="AG8" s="2">
        <v>817</v>
      </c>
      <c r="AH8" s="2">
        <v>259</v>
      </c>
      <c r="AI8" s="2">
        <v>148</v>
      </c>
    </row>
    <row r="9" spans="2:35" x14ac:dyDescent="0.2">
      <c r="B9" s="2">
        <v>421</v>
      </c>
      <c r="C9" s="2">
        <v>54</v>
      </c>
      <c r="D9" s="2">
        <v>520</v>
      </c>
      <c r="E9" s="2">
        <v>919</v>
      </c>
      <c r="F9" s="2">
        <v>699</v>
      </c>
      <c r="G9" s="2">
        <v>812</v>
      </c>
      <c r="H9" s="2">
        <v>282</v>
      </c>
      <c r="I9" s="2">
        <v>137</v>
      </c>
      <c r="J9" s="2">
        <v>31</v>
      </c>
      <c r="K9" s="2">
        <v>400</v>
      </c>
      <c r="L9" s="2">
        <v>958</v>
      </c>
      <c r="M9" s="2">
        <v>557</v>
      </c>
      <c r="N9" s="2">
        <v>769</v>
      </c>
      <c r="O9" s="2">
        <v>658</v>
      </c>
      <c r="P9" s="2">
        <v>164</v>
      </c>
      <c r="Q9" s="2">
        <v>307</v>
      </c>
      <c r="T9" s="2">
        <v>417</v>
      </c>
      <c r="U9" s="2">
        <v>50</v>
      </c>
      <c r="V9" s="2">
        <v>516</v>
      </c>
      <c r="W9" s="2">
        <v>915</v>
      </c>
      <c r="X9" s="2">
        <v>703</v>
      </c>
      <c r="Y9" s="2">
        <v>816</v>
      </c>
      <c r="Z9" s="2">
        <v>286</v>
      </c>
      <c r="AA9" s="2">
        <v>141</v>
      </c>
      <c r="AB9" s="2">
        <v>27</v>
      </c>
      <c r="AC9" s="2">
        <v>396</v>
      </c>
      <c r="AD9" s="2">
        <v>954</v>
      </c>
      <c r="AE9" s="2">
        <v>553</v>
      </c>
      <c r="AF9" s="2">
        <v>773</v>
      </c>
      <c r="AG9" s="2">
        <v>662</v>
      </c>
      <c r="AH9" s="2">
        <v>168</v>
      </c>
      <c r="AI9" s="2">
        <v>311</v>
      </c>
    </row>
    <row r="10" spans="2:35" x14ac:dyDescent="0.2">
      <c r="B10" s="2">
        <v>1017</v>
      </c>
      <c r="C10" s="2">
        <v>618</v>
      </c>
      <c r="D10" s="2">
        <v>92</v>
      </c>
      <c r="E10" s="2">
        <v>459</v>
      </c>
      <c r="F10" s="2">
        <v>231</v>
      </c>
      <c r="G10" s="2">
        <v>376</v>
      </c>
      <c r="H10" s="2">
        <v>838</v>
      </c>
      <c r="I10" s="2">
        <v>725</v>
      </c>
      <c r="J10" s="2">
        <v>579</v>
      </c>
      <c r="K10" s="2">
        <v>980</v>
      </c>
      <c r="L10" s="2">
        <v>482</v>
      </c>
      <c r="M10" s="2">
        <v>113</v>
      </c>
      <c r="N10" s="2">
        <v>349</v>
      </c>
      <c r="O10" s="2">
        <v>206</v>
      </c>
      <c r="P10" s="2">
        <v>768</v>
      </c>
      <c r="Q10" s="2">
        <v>879</v>
      </c>
      <c r="T10" s="2">
        <v>1021</v>
      </c>
      <c r="U10" s="2">
        <v>622</v>
      </c>
      <c r="V10" s="2">
        <v>96</v>
      </c>
      <c r="W10" s="2">
        <v>463</v>
      </c>
      <c r="X10" s="2">
        <v>227</v>
      </c>
      <c r="Y10" s="2">
        <v>372</v>
      </c>
      <c r="Z10" s="2">
        <v>834</v>
      </c>
      <c r="AA10" s="2">
        <v>721</v>
      </c>
      <c r="AB10" s="2">
        <v>583</v>
      </c>
      <c r="AC10" s="2">
        <v>984</v>
      </c>
      <c r="AD10" s="2">
        <v>486</v>
      </c>
      <c r="AE10" s="2">
        <v>117</v>
      </c>
      <c r="AF10" s="2">
        <v>345</v>
      </c>
      <c r="AG10" s="2">
        <v>202</v>
      </c>
      <c r="AH10" s="2">
        <v>764</v>
      </c>
      <c r="AI10" s="2">
        <v>875</v>
      </c>
    </row>
    <row r="11" spans="2:35" x14ac:dyDescent="0.2">
      <c r="B11" s="2">
        <v>606</v>
      </c>
      <c r="C11" s="2">
        <v>973</v>
      </c>
      <c r="D11" s="2">
        <v>511</v>
      </c>
      <c r="E11" s="2">
        <v>112</v>
      </c>
      <c r="F11" s="2">
        <v>324</v>
      </c>
      <c r="G11" s="2">
        <v>211</v>
      </c>
      <c r="H11" s="2">
        <v>737</v>
      </c>
      <c r="I11" s="2">
        <v>882</v>
      </c>
      <c r="J11" s="2">
        <v>1000</v>
      </c>
      <c r="K11" s="2">
        <v>631</v>
      </c>
      <c r="L11" s="2">
        <v>69</v>
      </c>
      <c r="M11" s="2">
        <v>470</v>
      </c>
      <c r="N11" s="2">
        <v>250</v>
      </c>
      <c r="O11" s="2">
        <v>361</v>
      </c>
      <c r="P11" s="2">
        <v>859</v>
      </c>
      <c r="Q11" s="2">
        <v>716</v>
      </c>
      <c r="T11" s="2">
        <v>602</v>
      </c>
      <c r="U11" s="2">
        <v>969</v>
      </c>
      <c r="V11" s="2">
        <v>507</v>
      </c>
      <c r="W11" s="2">
        <v>108</v>
      </c>
      <c r="X11" s="2">
        <v>328</v>
      </c>
      <c r="Y11" s="2">
        <v>215</v>
      </c>
      <c r="Z11" s="2">
        <v>741</v>
      </c>
      <c r="AA11" s="2">
        <v>886</v>
      </c>
      <c r="AB11" s="2">
        <v>996</v>
      </c>
      <c r="AC11" s="2">
        <v>627</v>
      </c>
      <c r="AD11" s="2">
        <v>65</v>
      </c>
      <c r="AE11" s="2">
        <v>466</v>
      </c>
      <c r="AF11" s="2">
        <v>254</v>
      </c>
      <c r="AG11" s="2">
        <v>365</v>
      </c>
      <c r="AH11" s="2">
        <v>863</v>
      </c>
      <c r="AI11" s="2">
        <v>720</v>
      </c>
    </row>
    <row r="12" spans="2:35" x14ac:dyDescent="0.2">
      <c r="B12" s="2">
        <v>899</v>
      </c>
      <c r="C12" s="2">
        <v>532</v>
      </c>
      <c r="D12" s="2">
        <v>34</v>
      </c>
      <c r="E12" s="2">
        <v>433</v>
      </c>
      <c r="F12" s="2">
        <v>157</v>
      </c>
      <c r="G12" s="2">
        <v>270</v>
      </c>
      <c r="H12" s="2">
        <v>832</v>
      </c>
      <c r="I12" s="2">
        <v>687</v>
      </c>
      <c r="J12" s="2">
        <v>569</v>
      </c>
      <c r="K12" s="2">
        <v>938</v>
      </c>
      <c r="L12" s="2">
        <v>412</v>
      </c>
      <c r="M12" s="2">
        <v>11</v>
      </c>
      <c r="N12" s="2">
        <v>295</v>
      </c>
      <c r="O12" s="2">
        <v>184</v>
      </c>
      <c r="P12" s="2">
        <v>646</v>
      </c>
      <c r="Q12" s="2">
        <v>789</v>
      </c>
      <c r="T12" s="2">
        <v>903</v>
      </c>
      <c r="U12" s="2">
        <v>536</v>
      </c>
      <c r="V12" s="2">
        <v>38</v>
      </c>
      <c r="W12" s="2">
        <v>437</v>
      </c>
      <c r="X12" s="2">
        <v>153</v>
      </c>
      <c r="Y12" s="2">
        <v>266</v>
      </c>
      <c r="Z12" s="2">
        <v>828</v>
      </c>
      <c r="AA12" s="2">
        <v>683</v>
      </c>
      <c r="AB12" s="2">
        <v>573</v>
      </c>
      <c r="AC12" s="2">
        <v>942</v>
      </c>
      <c r="AD12" s="2">
        <v>416</v>
      </c>
      <c r="AE12" s="2">
        <v>15</v>
      </c>
      <c r="AF12" s="2">
        <v>291</v>
      </c>
      <c r="AG12" s="2">
        <v>180</v>
      </c>
      <c r="AH12" s="2">
        <v>642</v>
      </c>
      <c r="AI12" s="2">
        <v>785</v>
      </c>
    </row>
    <row r="13" spans="2:35" x14ac:dyDescent="0.2">
      <c r="B13" s="2">
        <v>552</v>
      </c>
      <c r="C13" s="2">
        <v>951</v>
      </c>
      <c r="D13" s="2">
        <v>389</v>
      </c>
      <c r="E13" s="2">
        <v>22</v>
      </c>
      <c r="F13" s="2">
        <v>314</v>
      </c>
      <c r="G13" s="2">
        <v>169</v>
      </c>
      <c r="H13" s="2">
        <v>667</v>
      </c>
      <c r="I13" s="2">
        <v>780</v>
      </c>
      <c r="J13" s="2">
        <v>926</v>
      </c>
      <c r="K13" s="2">
        <v>525</v>
      </c>
      <c r="L13" s="2">
        <v>63</v>
      </c>
      <c r="M13" s="2">
        <v>432</v>
      </c>
      <c r="N13" s="2">
        <v>132</v>
      </c>
      <c r="O13" s="2">
        <v>275</v>
      </c>
      <c r="P13" s="2">
        <v>801</v>
      </c>
      <c r="Q13" s="2">
        <v>690</v>
      </c>
      <c r="T13" s="2">
        <v>548</v>
      </c>
      <c r="U13" s="2">
        <v>947</v>
      </c>
      <c r="V13" s="2">
        <v>385</v>
      </c>
      <c r="W13" s="2">
        <v>18</v>
      </c>
      <c r="X13" s="2">
        <v>318</v>
      </c>
      <c r="Y13" s="2">
        <v>173</v>
      </c>
      <c r="Z13" s="2">
        <v>671</v>
      </c>
      <c r="AA13" s="2">
        <v>784</v>
      </c>
      <c r="AB13" s="2">
        <v>922</v>
      </c>
      <c r="AC13" s="2">
        <v>521</v>
      </c>
      <c r="AD13" s="2">
        <v>59</v>
      </c>
      <c r="AE13" s="2">
        <v>428</v>
      </c>
      <c r="AF13" s="2">
        <v>136</v>
      </c>
      <c r="AG13" s="2">
        <v>279</v>
      </c>
      <c r="AH13" s="2">
        <v>805</v>
      </c>
      <c r="AI13" s="2">
        <v>694</v>
      </c>
    </row>
    <row r="14" spans="2:35" x14ac:dyDescent="0.2">
      <c r="B14" s="2">
        <v>124</v>
      </c>
      <c r="C14" s="2">
        <v>491</v>
      </c>
      <c r="D14" s="2">
        <v>985</v>
      </c>
      <c r="E14" s="2">
        <v>586</v>
      </c>
      <c r="F14" s="2">
        <v>870</v>
      </c>
      <c r="G14" s="2">
        <v>757</v>
      </c>
      <c r="H14" s="2">
        <v>199</v>
      </c>
      <c r="I14" s="2">
        <v>344</v>
      </c>
      <c r="J14" s="2">
        <v>450</v>
      </c>
      <c r="K14" s="2">
        <v>81</v>
      </c>
      <c r="L14" s="2">
        <v>611</v>
      </c>
      <c r="M14" s="2">
        <v>1012</v>
      </c>
      <c r="N14" s="2">
        <v>736</v>
      </c>
      <c r="O14" s="2">
        <v>847</v>
      </c>
      <c r="P14" s="2">
        <v>381</v>
      </c>
      <c r="Q14" s="2">
        <v>238</v>
      </c>
      <c r="T14" s="2">
        <v>128</v>
      </c>
      <c r="U14" s="2">
        <v>495</v>
      </c>
      <c r="V14" s="2">
        <v>989</v>
      </c>
      <c r="W14" s="2">
        <v>590</v>
      </c>
      <c r="X14" s="2">
        <v>866</v>
      </c>
      <c r="Y14" s="2">
        <v>753</v>
      </c>
      <c r="Z14" s="2">
        <v>195</v>
      </c>
      <c r="AA14" s="2">
        <v>340</v>
      </c>
      <c r="AB14" s="2">
        <v>454</v>
      </c>
      <c r="AC14" s="2">
        <v>85</v>
      </c>
      <c r="AD14" s="2">
        <v>615</v>
      </c>
      <c r="AE14" s="2">
        <v>1016</v>
      </c>
      <c r="AF14" s="2">
        <v>732</v>
      </c>
      <c r="AG14" s="2">
        <v>843</v>
      </c>
      <c r="AH14" s="2">
        <v>377</v>
      </c>
      <c r="AI14" s="2">
        <v>234</v>
      </c>
    </row>
    <row r="15" spans="2:35" x14ac:dyDescent="0.2">
      <c r="B15" s="2">
        <v>479</v>
      </c>
      <c r="C15" s="2">
        <v>80</v>
      </c>
      <c r="D15" s="2">
        <v>638</v>
      </c>
      <c r="E15" s="2">
        <v>1005</v>
      </c>
      <c r="F15" s="2">
        <v>705</v>
      </c>
      <c r="G15" s="2">
        <v>850</v>
      </c>
      <c r="H15" s="2">
        <v>356</v>
      </c>
      <c r="I15" s="2">
        <v>243</v>
      </c>
      <c r="J15" s="2">
        <v>101</v>
      </c>
      <c r="K15" s="2">
        <v>502</v>
      </c>
      <c r="L15" s="2">
        <v>968</v>
      </c>
      <c r="M15" s="2">
        <v>599</v>
      </c>
      <c r="N15" s="2">
        <v>891</v>
      </c>
      <c r="O15" s="2">
        <v>748</v>
      </c>
      <c r="P15" s="2">
        <v>218</v>
      </c>
      <c r="Q15" s="2">
        <v>329</v>
      </c>
      <c r="T15" s="2">
        <v>475</v>
      </c>
      <c r="U15" s="2">
        <v>76</v>
      </c>
      <c r="V15" s="2">
        <v>634</v>
      </c>
      <c r="W15" s="2">
        <v>1001</v>
      </c>
      <c r="X15" s="2">
        <v>709</v>
      </c>
      <c r="Y15" s="2">
        <v>854</v>
      </c>
      <c r="Z15" s="2">
        <v>360</v>
      </c>
      <c r="AA15" s="2">
        <v>247</v>
      </c>
      <c r="AB15" s="2">
        <v>97</v>
      </c>
      <c r="AC15" s="2">
        <v>498</v>
      </c>
      <c r="AD15" s="2">
        <v>964</v>
      </c>
      <c r="AE15" s="2">
        <v>595</v>
      </c>
      <c r="AF15" s="2">
        <v>895</v>
      </c>
      <c r="AG15" s="2">
        <v>752</v>
      </c>
      <c r="AH15" s="2">
        <v>222</v>
      </c>
      <c r="AI15" s="2">
        <v>333</v>
      </c>
    </row>
    <row r="16" spans="2:35" x14ac:dyDescent="0.2">
      <c r="B16" s="2">
        <v>181</v>
      </c>
      <c r="C16" s="2">
        <v>294</v>
      </c>
      <c r="D16" s="2">
        <v>792</v>
      </c>
      <c r="E16" s="2">
        <v>647</v>
      </c>
      <c r="F16" s="2">
        <v>939</v>
      </c>
      <c r="G16" s="2">
        <v>572</v>
      </c>
      <c r="H16" s="2">
        <v>10</v>
      </c>
      <c r="I16" s="2">
        <v>409</v>
      </c>
      <c r="J16" s="2">
        <v>271</v>
      </c>
      <c r="K16" s="2">
        <v>160</v>
      </c>
      <c r="L16" s="2">
        <v>686</v>
      </c>
      <c r="M16" s="2">
        <v>829</v>
      </c>
      <c r="N16" s="2">
        <v>529</v>
      </c>
      <c r="O16" s="2">
        <v>898</v>
      </c>
      <c r="P16" s="2">
        <v>436</v>
      </c>
      <c r="Q16" s="2">
        <v>35</v>
      </c>
      <c r="T16" s="2">
        <v>177</v>
      </c>
      <c r="U16" s="2">
        <v>290</v>
      </c>
      <c r="V16" s="2">
        <v>788</v>
      </c>
      <c r="W16" s="2">
        <v>643</v>
      </c>
      <c r="X16" s="2">
        <v>943</v>
      </c>
      <c r="Y16" s="2">
        <v>576</v>
      </c>
      <c r="Z16" s="2">
        <v>14</v>
      </c>
      <c r="AA16" s="2">
        <v>413</v>
      </c>
      <c r="AB16" s="2">
        <v>267</v>
      </c>
      <c r="AC16" s="2">
        <v>156</v>
      </c>
      <c r="AD16" s="2">
        <v>682</v>
      </c>
      <c r="AE16" s="2">
        <v>825</v>
      </c>
      <c r="AF16" s="2">
        <v>533</v>
      </c>
      <c r="AG16" s="2">
        <v>902</v>
      </c>
      <c r="AH16" s="2">
        <v>440</v>
      </c>
      <c r="AI16" s="2">
        <v>39</v>
      </c>
    </row>
    <row r="17" spans="2:35" x14ac:dyDescent="0.2">
      <c r="B17" s="2">
        <v>274</v>
      </c>
      <c r="C17" s="2">
        <v>129</v>
      </c>
      <c r="D17" s="2">
        <v>691</v>
      </c>
      <c r="E17" s="2">
        <v>804</v>
      </c>
      <c r="F17" s="2">
        <v>528</v>
      </c>
      <c r="G17" s="2">
        <v>927</v>
      </c>
      <c r="H17" s="2">
        <v>429</v>
      </c>
      <c r="I17" s="2">
        <v>62</v>
      </c>
      <c r="J17" s="2">
        <v>172</v>
      </c>
      <c r="K17" s="2">
        <v>315</v>
      </c>
      <c r="L17" s="2">
        <v>777</v>
      </c>
      <c r="M17" s="2">
        <v>666</v>
      </c>
      <c r="N17" s="2">
        <v>950</v>
      </c>
      <c r="O17" s="2">
        <v>549</v>
      </c>
      <c r="P17" s="2">
        <v>23</v>
      </c>
      <c r="Q17" s="2">
        <v>392</v>
      </c>
      <c r="T17" s="2">
        <v>278</v>
      </c>
      <c r="U17" s="2">
        <v>133</v>
      </c>
      <c r="V17" s="2">
        <v>695</v>
      </c>
      <c r="W17" s="2">
        <v>808</v>
      </c>
      <c r="X17" s="2">
        <v>524</v>
      </c>
      <c r="Y17" s="2">
        <v>923</v>
      </c>
      <c r="Z17" s="2">
        <v>425</v>
      </c>
      <c r="AA17" s="2">
        <v>58</v>
      </c>
      <c r="AB17" s="2">
        <v>176</v>
      </c>
      <c r="AC17" s="2">
        <v>319</v>
      </c>
      <c r="AD17" s="2">
        <v>781</v>
      </c>
      <c r="AE17" s="2">
        <v>670</v>
      </c>
      <c r="AF17" s="2">
        <v>946</v>
      </c>
      <c r="AG17" s="2">
        <v>545</v>
      </c>
      <c r="AH17" s="2">
        <v>19</v>
      </c>
      <c r="AI17" s="2">
        <v>388</v>
      </c>
    </row>
    <row r="18" spans="2:35" x14ac:dyDescent="0.2">
      <c r="B18" s="2">
        <v>846</v>
      </c>
      <c r="C18" s="2">
        <v>733</v>
      </c>
      <c r="D18" s="2">
        <v>239</v>
      </c>
      <c r="E18" s="2">
        <v>384</v>
      </c>
      <c r="F18" s="2">
        <v>84</v>
      </c>
      <c r="G18" s="2">
        <v>451</v>
      </c>
      <c r="H18" s="2">
        <v>1009</v>
      </c>
      <c r="I18" s="2">
        <v>610</v>
      </c>
      <c r="J18" s="2">
        <v>760</v>
      </c>
      <c r="K18" s="2">
        <v>871</v>
      </c>
      <c r="L18" s="2">
        <v>341</v>
      </c>
      <c r="M18" s="2">
        <v>198</v>
      </c>
      <c r="N18" s="2">
        <v>490</v>
      </c>
      <c r="O18" s="2">
        <v>121</v>
      </c>
      <c r="P18" s="2">
        <v>587</v>
      </c>
      <c r="Q18" s="2">
        <v>988</v>
      </c>
      <c r="T18" s="2">
        <v>842</v>
      </c>
      <c r="U18" s="2">
        <v>729</v>
      </c>
      <c r="V18" s="2">
        <v>235</v>
      </c>
      <c r="W18" s="2">
        <v>380</v>
      </c>
      <c r="X18" s="2">
        <v>88</v>
      </c>
      <c r="Y18" s="2">
        <v>455</v>
      </c>
      <c r="Z18" s="2">
        <v>1013</v>
      </c>
      <c r="AA18" s="2">
        <v>614</v>
      </c>
      <c r="AB18" s="2">
        <v>756</v>
      </c>
      <c r="AC18" s="2">
        <v>867</v>
      </c>
      <c r="AD18" s="2">
        <v>337</v>
      </c>
      <c r="AE18" s="2">
        <v>194</v>
      </c>
      <c r="AF18" s="2">
        <v>494</v>
      </c>
      <c r="AG18" s="2">
        <v>125</v>
      </c>
      <c r="AH18" s="2">
        <v>591</v>
      </c>
      <c r="AI18" s="2">
        <v>992</v>
      </c>
    </row>
    <row r="19" spans="2:35" x14ac:dyDescent="0.2">
      <c r="B19" s="2">
        <v>745</v>
      </c>
      <c r="C19" s="2">
        <v>890</v>
      </c>
      <c r="D19" s="2">
        <v>332</v>
      </c>
      <c r="E19" s="2">
        <v>219</v>
      </c>
      <c r="F19" s="2">
        <v>503</v>
      </c>
      <c r="G19" s="2">
        <v>104</v>
      </c>
      <c r="H19" s="2">
        <v>598</v>
      </c>
      <c r="I19" s="2">
        <v>965</v>
      </c>
      <c r="J19" s="2">
        <v>851</v>
      </c>
      <c r="K19" s="2">
        <v>708</v>
      </c>
      <c r="L19" s="2">
        <v>242</v>
      </c>
      <c r="M19" s="2">
        <v>353</v>
      </c>
      <c r="N19" s="2">
        <v>77</v>
      </c>
      <c r="O19" s="2">
        <v>478</v>
      </c>
      <c r="P19" s="2">
        <v>1008</v>
      </c>
      <c r="Q19" s="2">
        <v>639</v>
      </c>
      <c r="T19" s="2">
        <v>749</v>
      </c>
      <c r="U19" s="2">
        <v>894</v>
      </c>
      <c r="V19" s="2">
        <v>336</v>
      </c>
      <c r="W19" s="2">
        <v>223</v>
      </c>
      <c r="X19" s="2">
        <v>499</v>
      </c>
      <c r="Y19" s="2">
        <v>100</v>
      </c>
      <c r="Z19" s="2">
        <v>594</v>
      </c>
      <c r="AA19" s="2">
        <v>961</v>
      </c>
      <c r="AB19" s="2">
        <v>855</v>
      </c>
      <c r="AC19" s="2">
        <v>712</v>
      </c>
      <c r="AD19" s="2">
        <v>246</v>
      </c>
      <c r="AE19" s="2">
        <v>357</v>
      </c>
      <c r="AF19" s="2">
        <v>73</v>
      </c>
      <c r="AG19" s="2">
        <v>474</v>
      </c>
      <c r="AH19" s="2">
        <v>1004</v>
      </c>
      <c r="AI19" s="2">
        <v>635</v>
      </c>
    </row>
    <row r="20" spans="2:35" x14ac:dyDescent="0.2">
      <c r="B20" s="2">
        <v>824</v>
      </c>
      <c r="C20" s="2">
        <v>679</v>
      </c>
      <c r="D20" s="2">
        <v>149</v>
      </c>
      <c r="E20" s="2">
        <v>262</v>
      </c>
      <c r="F20" s="2">
        <v>42</v>
      </c>
      <c r="G20" s="2">
        <v>441</v>
      </c>
      <c r="H20" s="2">
        <v>907</v>
      </c>
      <c r="I20" s="2">
        <v>540</v>
      </c>
      <c r="J20" s="2">
        <v>654</v>
      </c>
      <c r="K20" s="2">
        <v>797</v>
      </c>
      <c r="L20" s="2">
        <v>303</v>
      </c>
      <c r="M20" s="2">
        <v>192</v>
      </c>
      <c r="N20" s="2">
        <v>404</v>
      </c>
      <c r="O20" s="2">
        <v>3</v>
      </c>
      <c r="P20" s="2">
        <v>561</v>
      </c>
      <c r="Q20" s="2">
        <v>930</v>
      </c>
      <c r="T20" s="2">
        <v>820</v>
      </c>
      <c r="U20" s="2">
        <v>675</v>
      </c>
      <c r="V20" s="2">
        <v>145</v>
      </c>
      <c r="W20" s="2">
        <v>258</v>
      </c>
      <c r="X20" s="2">
        <v>46</v>
      </c>
      <c r="Y20" s="2">
        <v>445</v>
      </c>
      <c r="Z20" s="2">
        <v>911</v>
      </c>
      <c r="AA20" s="2">
        <v>544</v>
      </c>
      <c r="AB20" s="2">
        <v>650</v>
      </c>
      <c r="AC20" s="2">
        <v>793</v>
      </c>
      <c r="AD20" s="2">
        <v>299</v>
      </c>
      <c r="AE20" s="2">
        <v>188</v>
      </c>
      <c r="AF20" s="2">
        <v>408</v>
      </c>
      <c r="AG20" s="2">
        <v>7</v>
      </c>
      <c r="AH20" s="2">
        <v>565</v>
      </c>
      <c r="AI20" s="2">
        <v>934</v>
      </c>
    </row>
    <row r="21" spans="2:35" x14ac:dyDescent="0.2">
      <c r="B21" s="2">
        <v>659</v>
      </c>
      <c r="C21" s="2">
        <v>772</v>
      </c>
      <c r="D21" s="2">
        <v>306</v>
      </c>
      <c r="E21" s="2">
        <v>161</v>
      </c>
      <c r="F21" s="2">
        <v>397</v>
      </c>
      <c r="G21" s="2">
        <v>30</v>
      </c>
      <c r="H21" s="2">
        <v>560</v>
      </c>
      <c r="I21" s="2">
        <v>959</v>
      </c>
      <c r="J21" s="2">
        <v>809</v>
      </c>
      <c r="K21" s="2">
        <v>698</v>
      </c>
      <c r="L21" s="2">
        <v>140</v>
      </c>
      <c r="M21" s="2">
        <v>283</v>
      </c>
      <c r="N21" s="2">
        <v>55</v>
      </c>
      <c r="O21" s="2">
        <v>424</v>
      </c>
      <c r="P21" s="2">
        <v>918</v>
      </c>
      <c r="Q21" s="2">
        <v>517</v>
      </c>
      <c r="T21" s="2">
        <v>663</v>
      </c>
      <c r="U21" s="2">
        <v>776</v>
      </c>
      <c r="V21" s="2">
        <v>310</v>
      </c>
      <c r="W21" s="2">
        <v>165</v>
      </c>
      <c r="X21" s="2">
        <v>393</v>
      </c>
      <c r="Y21" s="2">
        <v>26</v>
      </c>
      <c r="Z21" s="2">
        <v>556</v>
      </c>
      <c r="AA21" s="2">
        <v>955</v>
      </c>
      <c r="AB21" s="2">
        <v>813</v>
      </c>
      <c r="AC21" s="2">
        <v>702</v>
      </c>
      <c r="AD21" s="2">
        <v>144</v>
      </c>
      <c r="AE21" s="2">
        <v>287</v>
      </c>
      <c r="AF21" s="2">
        <v>51</v>
      </c>
      <c r="AG21" s="2">
        <v>420</v>
      </c>
      <c r="AH21" s="2">
        <v>914</v>
      </c>
      <c r="AI21" s="2">
        <v>513</v>
      </c>
    </row>
    <row r="22" spans="2:35" x14ac:dyDescent="0.2">
      <c r="B22" s="2">
        <v>207</v>
      </c>
      <c r="C22" s="2">
        <v>352</v>
      </c>
      <c r="D22" s="2">
        <v>878</v>
      </c>
      <c r="E22" s="2">
        <v>765</v>
      </c>
      <c r="F22" s="2">
        <v>977</v>
      </c>
      <c r="G22" s="2">
        <v>578</v>
      </c>
      <c r="H22" s="2">
        <v>116</v>
      </c>
      <c r="I22" s="2">
        <v>483</v>
      </c>
      <c r="J22" s="2">
        <v>373</v>
      </c>
      <c r="K22" s="2">
        <v>230</v>
      </c>
      <c r="L22" s="2">
        <v>728</v>
      </c>
      <c r="M22" s="2">
        <v>839</v>
      </c>
      <c r="N22" s="2">
        <v>619</v>
      </c>
      <c r="O22" s="2">
        <v>1020</v>
      </c>
      <c r="P22" s="2">
        <v>458</v>
      </c>
      <c r="Q22" s="2">
        <v>89</v>
      </c>
      <c r="T22" s="2">
        <v>203</v>
      </c>
      <c r="U22" s="2">
        <v>348</v>
      </c>
      <c r="V22" s="2">
        <v>874</v>
      </c>
      <c r="W22" s="2">
        <v>761</v>
      </c>
      <c r="X22" s="2">
        <v>981</v>
      </c>
      <c r="Y22" s="2">
        <v>582</v>
      </c>
      <c r="Z22" s="2">
        <v>120</v>
      </c>
      <c r="AA22" s="2">
        <v>487</v>
      </c>
      <c r="AB22" s="2">
        <v>369</v>
      </c>
      <c r="AC22" s="2">
        <v>226</v>
      </c>
      <c r="AD22" s="2">
        <v>724</v>
      </c>
      <c r="AE22" s="2">
        <v>835</v>
      </c>
      <c r="AF22" s="2">
        <v>623</v>
      </c>
      <c r="AG22" s="2">
        <v>1024</v>
      </c>
      <c r="AH22" s="2">
        <v>462</v>
      </c>
      <c r="AI22" s="2">
        <v>93</v>
      </c>
    </row>
    <row r="23" spans="2:35" x14ac:dyDescent="0.2">
      <c r="B23" s="2">
        <v>364</v>
      </c>
      <c r="C23" s="2">
        <v>251</v>
      </c>
      <c r="D23" s="2">
        <v>713</v>
      </c>
      <c r="E23" s="2">
        <v>858</v>
      </c>
      <c r="F23" s="2">
        <v>630</v>
      </c>
      <c r="G23" s="2">
        <v>997</v>
      </c>
      <c r="H23" s="2">
        <v>471</v>
      </c>
      <c r="I23" s="2">
        <v>72</v>
      </c>
      <c r="J23" s="2">
        <v>210</v>
      </c>
      <c r="K23" s="2">
        <v>321</v>
      </c>
      <c r="L23" s="2">
        <v>883</v>
      </c>
      <c r="M23" s="2">
        <v>740</v>
      </c>
      <c r="N23" s="2">
        <v>976</v>
      </c>
      <c r="O23" s="2">
        <v>607</v>
      </c>
      <c r="P23" s="2">
        <v>109</v>
      </c>
      <c r="Q23" s="2">
        <v>510</v>
      </c>
      <c r="T23" s="2">
        <v>368</v>
      </c>
      <c r="U23" s="2">
        <v>255</v>
      </c>
      <c r="V23" s="2">
        <v>717</v>
      </c>
      <c r="W23" s="2">
        <v>862</v>
      </c>
      <c r="X23" s="2">
        <v>626</v>
      </c>
      <c r="Y23" s="2">
        <v>993</v>
      </c>
      <c r="Z23" s="2">
        <v>467</v>
      </c>
      <c r="AA23" s="2">
        <v>68</v>
      </c>
      <c r="AB23" s="2">
        <v>214</v>
      </c>
      <c r="AC23" s="2">
        <v>325</v>
      </c>
      <c r="AD23" s="2">
        <v>887</v>
      </c>
      <c r="AE23" s="2">
        <v>744</v>
      </c>
      <c r="AF23" s="2">
        <v>972</v>
      </c>
      <c r="AG23" s="2">
        <v>603</v>
      </c>
      <c r="AH23" s="2">
        <v>105</v>
      </c>
      <c r="AI23" s="2">
        <v>506</v>
      </c>
    </row>
    <row r="24" spans="2:35" x14ac:dyDescent="0.2">
      <c r="B24" s="2">
        <v>357</v>
      </c>
      <c r="C24" s="2">
        <v>246</v>
      </c>
      <c r="D24" s="2">
        <v>712</v>
      </c>
      <c r="E24" s="2">
        <v>855</v>
      </c>
      <c r="F24" s="2">
        <v>635</v>
      </c>
      <c r="G24" s="2">
        <v>1004</v>
      </c>
      <c r="H24" s="2">
        <v>474</v>
      </c>
      <c r="I24" s="2">
        <v>73</v>
      </c>
      <c r="J24" s="2">
        <v>223</v>
      </c>
      <c r="K24" s="2">
        <v>336</v>
      </c>
      <c r="L24" s="2">
        <v>894</v>
      </c>
      <c r="M24" s="2">
        <v>749</v>
      </c>
      <c r="N24" s="2">
        <v>961</v>
      </c>
      <c r="O24" s="2">
        <v>594</v>
      </c>
      <c r="P24" s="2">
        <v>100</v>
      </c>
      <c r="Q24" s="2">
        <v>499</v>
      </c>
      <c r="T24" s="2">
        <v>353</v>
      </c>
      <c r="U24" s="2">
        <v>242</v>
      </c>
      <c r="V24" s="2">
        <v>708</v>
      </c>
      <c r="W24" s="2">
        <v>851</v>
      </c>
      <c r="X24" s="2">
        <v>639</v>
      </c>
      <c r="Y24" s="2">
        <v>1008</v>
      </c>
      <c r="Z24" s="2">
        <v>478</v>
      </c>
      <c r="AA24" s="2">
        <v>77</v>
      </c>
      <c r="AB24" s="2">
        <v>219</v>
      </c>
      <c r="AC24" s="2">
        <v>332</v>
      </c>
      <c r="AD24" s="2">
        <v>890</v>
      </c>
      <c r="AE24" s="2">
        <v>745</v>
      </c>
      <c r="AF24" s="2">
        <v>965</v>
      </c>
      <c r="AG24" s="2">
        <v>598</v>
      </c>
      <c r="AH24" s="2">
        <v>104</v>
      </c>
      <c r="AI24" s="2">
        <v>503</v>
      </c>
    </row>
    <row r="25" spans="2:35" x14ac:dyDescent="0.2">
      <c r="B25" s="2">
        <v>194</v>
      </c>
      <c r="C25" s="2">
        <v>337</v>
      </c>
      <c r="D25" s="2">
        <v>867</v>
      </c>
      <c r="E25" s="2">
        <v>756</v>
      </c>
      <c r="F25" s="2">
        <v>992</v>
      </c>
      <c r="G25" s="2">
        <v>591</v>
      </c>
      <c r="H25" s="2">
        <v>125</v>
      </c>
      <c r="I25" s="2">
        <v>494</v>
      </c>
      <c r="J25" s="2">
        <v>380</v>
      </c>
      <c r="K25" s="2">
        <v>235</v>
      </c>
      <c r="L25" s="2">
        <v>729</v>
      </c>
      <c r="M25" s="2">
        <v>842</v>
      </c>
      <c r="N25" s="2">
        <v>614</v>
      </c>
      <c r="O25" s="2">
        <v>1013</v>
      </c>
      <c r="P25" s="2">
        <v>455</v>
      </c>
      <c r="Q25" s="2">
        <v>88</v>
      </c>
      <c r="T25" s="2">
        <v>198</v>
      </c>
      <c r="U25" s="2">
        <v>341</v>
      </c>
      <c r="V25" s="2">
        <v>871</v>
      </c>
      <c r="W25" s="2">
        <v>760</v>
      </c>
      <c r="X25" s="2">
        <v>988</v>
      </c>
      <c r="Y25" s="2">
        <v>587</v>
      </c>
      <c r="Z25" s="2">
        <v>121</v>
      </c>
      <c r="AA25" s="2">
        <v>490</v>
      </c>
      <c r="AB25" s="2">
        <v>384</v>
      </c>
      <c r="AC25" s="2">
        <v>239</v>
      </c>
      <c r="AD25" s="2">
        <v>733</v>
      </c>
      <c r="AE25" s="2">
        <v>846</v>
      </c>
      <c r="AF25" s="2">
        <v>610</v>
      </c>
      <c r="AG25" s="2">
        <v>1009</v>
      </c>
      <c r="AH25" s="2">
        <v>451</v>
      </c>
      <c r="AI25" s="2">
        <v>84</v>
      </c>
    </row>
    <row r="26" spans="2:35" x14ac:dyDescent="0.2">
      <c r="B26" s="2">
        <v>670</v>
      </c>
      <c r="C26" s="2">
        <v>781</v>
      </c>
      <c r="D26" s="2">
        <v>319</v>
      </c>
      <c r="E26" s="2">
        <v>176</v>
      </c>
      <c r="F26" s="2">
        <v>388</v>
      </c>
      <c r="G26" s="2">
        <v>19</v>
      </c>
      <c r="H26" s="2">
        <v>545</v>
      </c>
      <c r="I26" s="2">
        <v>946</v>
      </c>
      <c r="J26" s="2">
        <v>808</v>
      </c>
      <c r="K26" s="2">
        <v>695</v>
      </c>
      <c r="L26" s="2">
        <v>133</v>
      </c>
      <c r="M26" s="2">
        <v>278</v>
      </c>
      <c r="N26" s="2">
        <v>58</v>
      </c>
      <c r="O26" s="2">
        <v>425</v>
      </c>
      <c r="P26" s="2">
        <v>923</v>
      </c>
      <c r="Q26" s="2">
        <v>524</v>
      </c>
      <c r="T26" s="2">
        <v>666</v>
      </c>
      <c r="U26" s="2">
        <v>777</v>
      </c>
      <c r="V26" s="2">
        <v>315</v>
      </c>
      <c r="W26" s="2">
        <v>172</v>
      </c>
      <c r="X26" s="2">
        <v>392</v>
      </c>
      <c r="Y26" s="2">
        <v>23</v>
      </c>
      <c r="Z26" s="2">
        <v>549</v>
      </c>
      <c r="AA26" s="2">
        <v>950</v>
      </c>
      <c r="AB26" s="2">
        <v>804</v>
      </c>
      <c r="AC26" s="2">
        <v>691</v>
      </c>
      <c r="AD26" s="2">
        <v>129</v>
      </c>
      <c r="AE26" s="2">
        <v>274</v>
      </c>
      <c r="AF26" s="2">
        <v>62</v>
      </c>
      <c r="AG26" s="2">
        <v>429</v>
      </c>
      <c r="AH26" s="2">
        <v>927</v>
      </c>
      <c r="AI26" s="2">
        <v>528</v>
      </c>
    </row>
    <row r="27" spans="2:35" x14ac:dyDescent="0.2">
      <c r="B27" s="2">
        <v>825</v>
      </c>
      <c r="C27" s="2">
        <v>682</v>
      </c>
      <c r="D27" s="2">
        <v>156</v>
      </c>
      <c r="E27" s="2">
        <v>267</v>
      </c>
      <c r="F27" s="2">
        <v>39</v>
      </c>
      <c r="G27" s="2">
        <v>440</v>
      </c>
      <c r="H27" s="2">
        <v>902</v>
      </c>
      <c r="I27" s="2">
        <v>533</v>
      </c>
      <c r="J27" s="2">
        <v>643</v>
      </c>
      <c r="K27" s="2">
        <v>788</v>
      </c>
      <c r="L27" s="2">
        <v>290</v>
      </c>
      <c r="M27" s="2">
        <v>177</v>
      </c>
      <c r="N27" s="2">
        <v>413</v>
      </c>
      <c r="O27" s="2">
        <v>14</v>
      </c>
      <c r="P27" s="2">
        <v>576</v>
      </c>
      <c r="Q27" s="2">
        <v>943</v>
      </c>
      <c r="T27" s="2">
        <v>829</v>
      </c>
      <c r="U27" s="2">
        <v>686</v>
      </c>
      <c r="V27" s="2">
        <v>160</v>
      </c>
      <c r="W27" s="2">
        <v>271</v>
      </c>
      <c r="X27" s="2">
        <v>35</v>
      </c>
      <c r="Y27" s="2">
        <v>436</v>
      </c>
      <c r="Z27" s="2">
        <v>898</v>
      </c>
      <c r="AA27" s="2">
        <v>529</v>
      </c>
      <c r="AB27" s="2">
        <v>647</v>
      </c>
      <c r="AC27" s="2">
        <v>792</v>
      </c>
      <c r="AD27" s="2">
        <v>294</v>
      </c>
      <c r="AE27" s="2">
        <v>181</v>
      </c>
      <c r="AF27" s="2">
        <v>409</v>
      </c>
      <c r="AG27" s="2">
        <v>10</v>
      </c>
      <c r="AH27" s="2">
        <v>572</v>
      </c>
      <c r="AI27" s="2">
        <v>939</v>
      </c>
    </row>
    <row r="28" spans="2:35" x14ac:dyDescent="0.2">
      <c r="B28" s="2">
        <v>744</v>
      </c>
      <c r="C28" s="2">
        <v>887</v>
      </c>
      <c r="D28" s="2">
        <v>325</v>
      </c>
      <c r="E28" s="2">
        <v>214</v>
      </c>
      <c r="F28" s="2">
        <v>506</v>
      </c>
      <c r="G28" s="2">
        <v>105</v>
      </c>
      <c r="H28" s="2">
        <v>603</v>
      </c>
      <c r="I28" s="2">
        <v>972</v>
      </c>
      <c r="J28" s="2">
        <v>862</v>
      </c>
      <c r="K28" s="2">
        <v>717</v>
      </c>
      <c r="L28" s="2">
        <v>255</v>
      </c>
      <c r="M28" s="2">
        <v>368</v>
      </c>
      <c r="N28" s="2">
        <v>68</v>
      </c>
      <c r="O28" s="2">
        <v>467</v>
      </c>
      <c r="P28" s="2">
        <v>993</v>
      </c>
      <c r="Q28" s="2">
        <v>626</v>
      </c>
      <c r="T28" s="2">
        <v>740</v>
      </c>
      <c r="U28" s="2">
        <v>883</v>
      </c>
      <c r="V28" s="2">
        <v>321</v>
      </c>
      <c r="W28" s="2">
        <v>210</v>
      </c>
      <c r="X28" s="2">
        <v>510</v>
      </c>
      <c r="Y28" s="2">
        <v>109</v>
      </c>
      <c r="Z28" s="2">
        <v>607</v>
      </c>
      <c r="AA28" s="2">
        <v>976</v>
      </c>
      <c r="AB28" s="2">
        <v>858</v>
      </c>
      <c r="AC28" s="2">
        <v>713</v>
      </c>
      <c r="AD28" s="2">
        <v>251</v>
      </c>
      <c r="AE28" s="2">
        <v>364</v>
      </c>
      <c r="AF28" s="2">
        <v>72</v>
      </c>
      <c r="AG28" s="2">
        <v>471</v>
      </c>
      <c r="AH28" s="2">
        <v>997</v>
      </c>
      <c r="AI28" s="2">
        <v>630</v>
      </c>
    </row>
    <row r="29" spans="2:35" x14ac:dyDescent="0.2">
      <c r="B29" s="2">
        <v>835</v>
      </c>
      <c r="C29" s="2">
        <v>724</v>
      </c>
      <c r="D29" s="2">
        <v>226</v>
      </c>
      <c r="E29" s="2">
        <v>369</v>
      </c>
      <c r="F29" s="2">
        <v>93</v>
      </c>
      <c r="G29" s="2">
        <v>462</v>
      </c>
      <c r="H29" s="2">
        <v>1024</v>
      </c>
      <c r="I29" s="2">
        <v>623</v>
      </c>
      <c r="J29" s="2">
        <v>761</v>
      </c>
      <c r="K29" s="2">
        <v>874</v>
      </c>
      <c r="L29" s="2">
        <v>348</v>
      </c>
      <c r="M29" s="2">
        <v>203</v>
      </c>
      <c r="N29" s="2">
        <v>487</v>
      </c>
      <c r="O29" s="2">
        <v>120</v>
      </c>
      <c r="P29" s="2">
        <v>582</v>
      </c>
      <c r="Q29" s="2">
        <v>981</v>
      </c>
      <c r="T29" s="2">
        <v>839</v>
      </c>
      <c r="U29" s="2">
        <v>728</v>
      </c>
      <c r="V29" s="2">
        <v>230</v>
      </c>
      <c r="W29" s="2">
        <v>373</v>
      </c>
      <c r="X29" s="2">
        <v>89</v>
      </c>
      <c r="Y29" s="2">
        <v>458</v>
      </c>
      <c r="Z29" s="2">
        <v>1020</v>
      </c>
      <c r="AA29" s="2">
        <v>619</v>
      </c>
      <c r="AB29" s="2">
        <v>765</v>
      </c>
      <c r="AC29" s="2">
        <v>878</v>
      </c>
      <c r="AD29" s="2">
        <v>352</v>
      </c>
      <c r="AE29" s="2">
        <v>207</v>
      </c>
      <c r="AF29" s="2">
        <v>483</v>
      </c>
      <c r="AG29" s="2">
        <v>116</v>
      </c>
      <c r="AH29" s="2">
        <v>578</v>
      </c>
      <c r="AI29" s="2">
        <v>977</v>
      </c>
    </row>
    <row r="30" spans="2:35" x14ac:dyDescent="0.2">
      <c r="B30" s="2">
        <v>287</v>
      </c>
      <c r="C30" s="2">
        <v>144</v>
      </c>
      <c r="D30" s="2">
        <v>702</v>
      </c>
      <c r="E30" s="2">
        <v>813</v>
      </c>
      <c r="F30" s="2">
        <v>513</v>
      </c>
      <c r="G30" s="2">
        <v>914</v>
      </c>
      <c r="H30" s="2">
        <v>420</v>
      </c>
      <c r="I30" s="2">
        <v>51</v>
      </c>
      <c r="J30" s="2">
        <v>165</v>
      </c>
      <c r="K30" s="2">
        <v>310</v>
      </c>
      <c r="L30" s="2">
        <v>776</v>
      </c>
      <c r="M30" s="2">
        <v>663</v>
      </c>
      <c r="N30" s="2">
        <v>955</v>
      </c>
      <c r="O30" s="2">
        <v>556</v>
      </c>
      <c r="P30" s="2">
        <v>26</v>
      </c>
      <c r="Q30" s="2">
        <v>393</v>
      </c>
      <c r="T30" s="2">
        <v>283</v>
      </c>
      <c r="U30" s="2">
        <v>140</v>
      </c>
      <c r="V30" s="2">
        <v>698</v>
      </c>
      <c r="W30" s="2">
        <v>809</v>
      </c>
      <c r="X30" s="2">
        <v>517</v>
      </c>
      <c r="Y30" s="2">
        <v>918</v>
      </c>
      <c r="Z30" s="2">
        <v>424</v>
      </c>
      <c r="AA30" s="2">
        <v>55</v>
      </c>
      <c r="AB30" s="2">
        <v>161</v>
      </c>
      <c r="AC30" s="2">
        <v>306</v>
      </c>
      <c r="AD30" s="2">
        <v>772</v>
      </c>
      <c r="AE30" s="2">
        <v>659</v>
      </c>
      <c r="AF30" s="2">
        <v>959</v>
      </c>
      <c r="AG30" s="2">
        <v>560</v>
      </c>
      <c r="AH30" s="2">
        <v>30</v>
      </c>
      <c r="AI30" s="2">
        <v>397</v>
      </c>
    </row>
    <row r="31" spans="2:35" x14ac:dyDescent="0.2">
      <c r="B31" s="2">
        <v>188</v>
      </c>
      <c r="C31" s="2">
        <v>299</v>
      </c>
      <c r="D31" s="2">
        <v>793</v>
      </c>
      <c r="E31" s="2">
        <v>650</v>
      </c>
      <c r="F31" s="2">
        <v>934</v>
      </c>
      <c r="G31" s="2">
        <v>565</v>
      </c>
      <c r="H31" s="2">
        <v>7</v>
      </c>
      <c r="I31" s="2">
        <v>408</v>
      </c>
      <c r="J31" s="2">
        <v>258</v>
      </c>
      <c r="K31" s="2">
        <v>145</v>
      </c>
      <c r="L31" s="2">
        <v>675</v>
      </c>
      <c r="M31" s="2">
        <v>820</v>
      </c>
      <c r="N31" s="2">
        <v>544</v>
      </c>
      <c r="O31" s="2">
        <v>911</v>
      </c>
      <c r="P31" s="2">
        <v>445</v>
      </c>
      <c r="Q31" s="2">
        <v>46</v>
      </c>
      <c r="T31" s="2">
        <v>192</v>
      </c>
      <c r="U31" s="2">
        <v>303</v>
      </c>
      <c r="V31" s="2">
        <v>797</v>
      </c>
      <c r="W31" s="2">
        <v>654</v>
      </c>
      <c r="X31" s="2">
        <v>930</v>
      </c>
      <c r="Y31" s="2">
        <v>561</v>
      </c>
      <c r="Z31" s="2">
        <v>3</v>
      </c>
      <c r="AA31" s="2">
        <v>404</v>
      </c>
      <c r="AB31" s="2">
        <v>262</v>
      </c>
      <c r="AC31" s="2">
        <v>149</v>
      </c>
      <c r="AD31" s="2">
        <v>679</v>
      </c>
      <c r="AE31" s="2">
        <v>824</v>
      </c>
      <c r="AF31" s="2">
        <v>540</v>
      </c>
      <c r="AG31" s="2">
        <v>907</v>
      </c>
      <c r="AH31" s="2">
        <v>441</v>
      </c>
      <c r="AI31" s="2">
        <v>42</v>
      </c>
    </row>
    <row r="32" spans="2:35" x14ac:dyDescent="0.2">
      <c r="B32" s="2">
        <v>466</v>
      </c>
      <c r="C32" s="2">
        <v>65</v>
      </c>
      <c r="D32" s="2">
        <v>627</v>
      </c>
      <c r="E32" s="2">
        <v>996</v>
      </c>
      <c r="F32" s="2">
        <v>720</v>
      </c>
      <c r="G32" s="2">
        <v>863</v>
      </c>
      <c r="H32" s="2">
        <v>365</v>
      </c>
      <c r="I32" s="2">
        <v>254</v>
      </c>
      <c r="J32" s="2">
        <v>108</v>
      </c>
      <c r="K32" s="2">
        <v>507</v>
      </c>
      <c r="L32" s="2">
        <v>969</v>
      </c>
      <c r="M32" s="2">
        <v>602</v>
      </c>
      <c r="N32" s="2">
        <v>886</v>
      </c>
      <c r="O32" s="2">
        <v>741</v>
      </c>
      <c r="P32" s="2">
        <v>215</v>
      </c>
      <c r="Q32" s="2">
        <v>328</v>
      </c>
      <c r="T32" s="2">
        <v>470</v>
      </c>
      <c r="U32" s="2">
        <v>69</v>
      </c>
      <c r="V32" s="2">
        <v>631</v>
      </c>
      <c r="W32" s="2">
        <v>1000</v>
      </c>
      <c r="X32" s="2">
        <v>716</v>
      </c>
      <c r="Y32" s="2">
        <v>859</v>
      </c>
      <c r="Z32" s="2">
        <v>361</v>
      </c>
      <c r="AA32" s="2">
        <v>250</v>
      </c>
      <c r="AB32" s="2">
        <v>112</v>
      </c>
      <c r="AC32" s="2">
        <v>511</v>
      </c>
      <c r="AD32" s="2">
        <v>973</v>
      </c>
      <c r="AE32" s="2">
        <v>606</v>
      </c>
      <c r="AF32" s="2">
        <v>882</v>
      </c>
      <c r="AG32" s="2">
        <v>737</v>
      </c>
      <c r="AH32" s="2">
        <v>211</v>
      </c>
      <c r="AI32" s="2">
        <v>324</v>
      </c>
    </row>
    <row r="33" spans="2:35" x14ac:dyDescent="0.2">
      <c r="B33" s="2">
        <v>117</v>
      </c>
      <c r="C33" s="2">
        <v>486</v>
      </c>
      <c r="D33" s="2">
        <v>984</v>
      </c>
      <c r="E33" s="2">
        <v>583</v>
      </c>
      <c r="F33" s="2">
        <v>875</v>
      </c>
      <c r="G33" s="2">
        <v>764</v>
      </c>
      <c r="H33" s="2">
        <v>202</v>
      </c>
      <c r="I33" s="2">
        <v>345</v>
      </c>
      <c r="J33" s="2">
        <v>463</v>
      </c>
      <c r="K33" s="2">
        <v>96</v>
      </c>
      <c r="L33" s="2">
        <v>622</v>
      </c>
      <c r="M33" s="2">
        <v>1021</v>
      </c>
      <c r="N33" s="2">
        <v>721</v>
      </c>
      <c r="O33" s="2">
        <v>834</v>
      </c>
      <c r="P33" s="2">
        <v>372</v>
      </c>
      <c r="Q33" s="2">
        <v>227</v>
      </c>
      <c r="T33" s="2">
        <v>113</v>
      </c>
      <c r="U33" s="2">
        <v>482</v>
      </c>
      <c r="V33" s="2">
        <v>980</v>
      </c>
      <c r="W33" s="2">
        <v>579</v>
      </c>
      <c r="X33" s="2">
        <v>879</v>
      </c>
      <c r="Y33" s="2">
        <v>768</v>
      </c>
      <c r="Z33" s="2">
        <v>206</v>
      </c>
      <c r="AA33" s="2">
        <v>349</v>
      </c>
      <c r="AB33" s="2">
        <v>459</v>
      </c>
      <c r="AC33" s="2">
        <v>92</v>
      </c>
      <c r="AD33" s="2">
        <v>618</v>
      </c>
      <c r="AE33" s="2">
        <v>1017</v>
      </c>
      <c r="AF33" s="2">
        <v>725</v>
      </c>
      <c r="AG33" s="2">
        <v>838</v>
      </c>
      <c r="AH33" s="2">
        <v>376</v>
      </c>
      <c r="AI33" s="2">
        <v>231</v>
      </c>
    </row>
    <row r="34" spans="2:35" x14ac:dyDescent="0.2">
      <c r="B34" s="2">
        <v>553</v>
      </c>
      <c r="C34" s="2">
        <v>954</v>
      </c>
      <c r="D34" s="2">
        <v>396</v>
      </c>
      <c r="E34" s="2">
        <v>27</v>
      </c>
      <c r="F34" s="2">
        <v>311</v>
      </c>
      <c r="G34" s="2">
        <v>168</v>
      </c>
      <c r="H34" s="2">
        <v>662</v>
      </c>
      <c r="I34" s="2">
        <v>773</v>
      </c>
      <c r="J34" s="2">
        <v>915</v>
      </c>
      <c r="K34" s="2">
        <v>516</v>
      </c>
      <c r="L34" s="2">
        <v>50</v>
      </c>
      <c r="M34" s="2">
        <v>417</v>
      </c>
      <c r="N34" s="2">
        <v>141</v>
      </c>
      <c r="O34" s="2">
        <v>286</v>
      </c>
      <c r="P34" s="2">
        <v>816</v>
      </c>
      <c r="Q34" s="2">
        <v>703</v>
      </c>
      <c r="T34" s="2">
        <v>557</v>
      </c>
      <c r="U34" s="2">
        <v>958</v>
      </c>
      <c r="V34" s="2">
        <v>400</v>
      </c>
      <c r="W34" s="2">
        <v>31</v>
      </c>
      <c r="X34" s="2">
        <v>307</v>
      </c>
      <c r="Y34" s="2">
        <v>164</v>
      </c>
      <c r="Z34" s="2">
        <v>658</v>
      </c>
      <c r="AA34" s="2">
        <v>769</v>
      </c>
      <c r="AB34" s="2">
        <v>919</v>
      </c>
      <c r="AC34" s="2">
        <v>520</v>
      </c>
      <c r="AD34" s="2">
        <v>54</v>
      </c>
      <c r="AE34" s="2">
        <v>421</v>
      </c>
      <c r="AF34" s="2">
        <v>137</v>
      </c>
      <c r="AG34" s="2">
        <v>282</v>
      </c>
      <c r="AH34" s="2">
        <v>812</v>
      </c>
      <c r="AI34" s="2">
        <v>699</v>
      </c>
    </row>
    <row r="35" spans="2:35" x14ac:dyDescent="0.2">
      <c r="B35" s="2">
        <v>910</v>
      </c>
      <c r="C35" s="2">
        <v>541</v>
      </c>
      <c r="D35" s="2">
        <v>47</v>
      </c>
      <c r="E35" s="2">
        <v>448</v>
      </c>
      <c r="F35" s="2">
        <v>148</v>
      </c>
      <c r="G35" s="2">
        <v>259</v>
      </c>
      <c r="H35" s="2">
        <v>817</v>
      </c>
      <c r="I35" s="2">
        <v>674</v>
      </c>
      <c r="J35" s="2">
        <v>568</v>
      </c>
      <c r="K35" s="2">
        <v>935</v>
      </c>
      <c r="L35" s="2">
        <v>405</v>
      </c>
      <c r="M35" s="2">
        <v>6</v>
      </c>
      <c r="N35" s="2">
        <v>298</v>
      </c>
      <c r="O35" s="2">
        <v>185</v>
      </c>
      <c r="P35" s="2">
        <v>651</v>
      </c>
      <c r="Q35" s="2">
        <v>796</v>
      </c>
      <c r="T35" s="2">
        <v>906</v>
      </c>
      <c r="U35" s="2">
        <v>537</v>
      </c>
      <c r="V35" s="2">
        <v>43</v>
      </c>
      <c r="W35" s="2">
        <v>444</v>
      </c>
      <c r="X35" s="2">
        <v>152</v>
      </c>
      <c r="Y35" s="2">
        <v>263</v>
      </c>
      <c r="Z35" s="2">
        <v>821</v>
      </c>
      <c r="AA35" s="2">
        <v>678</v>
      </c>
      <c r="AB35" s="2">
        <v>564</v>
      </c>
      <c r="AC35" s="2">
        <v>931</v>
      </c>
      <c r="AD35" s="2">
        <v>401</v>
      </c>
      <c r="AE35" s="2">
        <v>2</v>
      </c>
      <c r="AF35" s="2">
        <v>302</v>
      </c>
      <c r="AG35" s="2">
        <v>189</v>
      </c>
      <c r="AH35" s="2">
        <v>655</v>
      </c>
      <c r="AI35" s="2">
        <v>800</v>
      </c>
    </row>
    <row r="36" spans="2:35" x14ac:dyDescent="0.2">
      <c r="B36" s="2">
        <v>595</v>
      </c>
      <c r="C36" s="2">
        <v>964</v>
      </c>
      <c r="D36" s="2">
        <v>498</v>
      </c>
      <c r="E36" s="2">
        <v>97</v>
      </c>
      <c r="F36" s="2">
        <v>333</v>
      </c>
      <c r="G36" s="2">
        <v>222</v>
      </c>
      <c r="H36" s="2">
        <v>752</v>
      </c>
      <c r="I36" s="2">
        <v>895</v>
      </c>
      <c r="J36" s="2">
        <v>1001</v>
      </c>
      <c r="K36" s="2">
        <v>634</v>
      </c>
      <c r="L36" s="2">
        <v>76</v>
      </c>
      <c r="M36" s="2">
        <v>475</v>
      </c>
      <c r="N36" s="2">
        <v>247</v>
      </c>
      <c r="O36" s="2">
        <v>360</v>
      </c>
      <c r="P36" s="2">
        <v>854</v>
      </c>
      <c r="Q36" s="2">
        <v>709</v>
      </c>
      <c r="T36" s="2">
        <v>599</v>
      </c>
      <c r="U36" s="2">
        <v>968</v>
      </c>
      <c r="V36" s="2">
        <v>502</v>
      </c>
      <c r="W36" s="2">
        <v>101</v>
      </c>
      <c r="X36" s="2">
        <v>329</v>
      </c>
      <c r="Y36" s="2">
        <v>218</v>
      </c>
      <c r="Z36" s="2">
        <v>748</v>
      </c>
      <c r="AA36" s="2">
        <v>891</v>
      </c>
      <c r="AB36" s="2">
        <v>1005</v>
      </c>
      <c r="AC36" s="2">
        <v>638</v>
      </c>
      <c r="AD36" s="2">
        <v>80</v>
      </c>
      <c r="AE36" s="2">
        <v>479</v>
      </c>
      <c r="AF36" s="2">
        <v>243</v>
      </c>
      <c r="AG36" s="2">
        <v>356</v>
      </c>
      <c r="AH36" s="2">
        <v>850</v>
      </c>
      <c r="AI36" s="2">
        <v>705</v>
      </c>
    </row>
    <row r="37" spans="2:35" x14ac:dyDescent="0.2">
      <c r="B37" s="2">
        <v>1016</v>
      </c>
      <c r="C37" s="2">
        <v>615</v>
      </c>
      <c r="D37" s="2">
        <v>85</v>
      </c>
      <c r="E37" s="2">
        <v>454</v>
      </c>
      <c r="F37" s="2">
        <v>234</v>
      </c>
      <c r="G37" s="2">
        <v>377</v>
      </c>
      <c r="H37" s="2">
        <v>843</v>
      </c>
      <c r="I37" s="2">
        <v>732</v>
      </c>
      <c r="J37" s="2">
        <v>590</v>
      </c>
      <c r="K37" s="2">
        <v>989</v>
      </c>
      <c r="L37" s="2">
        <v>495</v>
      </c>
      <c r="M37" s="2">
        <v>128</v>
      </c>
      <c r="N37" s="2">
        <v>340</v>
      </c>
      <c r="O37" s="2">
        <v>195</v>
      </c>
      <c r="P37" s="2">
        <v>753</v>
      </c>
      <c r="Q37" s="2">
        <v>866</v>
      </c>
      <c r="T37" s="2">
        <v>1012</v>
      </c>
      <c r="U37" s="2">
        <v>611</v>
      </c>
      <c r="V37" s="2">
        <v>81</v>
      </c>
      <c r="W37" s="2">
        <v>450</v>
      </c>
      <c r="X37" s="2">
        <v>238</v>
      </c>
      <c r="Y37" s="2">
        <v>381</v>
      </c>
      <c r="Z37" s="2">
        <v>847</v>
      </c>
      <c r="AA37" s="2">
        <v>736</v>
      </c>
      <c r="AB37" s="2">
        <v>586</v>
      </c>
      <c r="AC37" s="2">
        <v>985</v>
      </c>
      <c r="AD37" s="2">
        <v>491</v>
      </c>
      <c r="AE37" s="2">
        <v>124</v>
      </c>
      <c r="AF37" s="2">
        <v>344</v>
      </c>
      <c r="AG37" s="2">
        <v>199</v>
      </c>
      <c r="AH37" s="2">
        <v>757</v>
      </c>
      <c r="AI37" s="2">
        <v>870</v>
      </c>
    </row>
    <row r="38" spans="2:35" x14ac:dyDescent="0.2">
      <c r="B38" s="2">
        <v>428</v>
      </c>
      <c r="C38" s="2">
        <v>59</v>
      </c>
      <c r="D38" s="2">
        <v>521</v>
      </c>
      <c r="E38" s="2">
        <v>922</v>
      </c>
      <c r="F38" s="2">
        <v>694</v>
      </c>
      <c r="G38" s="2">
        <v>805</v>
      </c>
      <c r="H38" s="2">
        <v>279</v>
      </c>
      <c r="I38" s="2">
        <v>136</v>
      </c>
      <c r="J38" s="2">
        <v>18</v>
      </c>
      <c r="K38" s="2">
        <v>385</v>
      </c>
      <c r="L38" s="2">
        <v>947</v>
      </c>
      <c r="M38" s="2">
        <v>548</v>
      </c>
      <c r="N38" s="2">
        <v>784</v>
      </c>
      <c r="O38" s="2">
        <v>671</v>
      </c>
      <c r="P38" s="2">
        <v>173</v>
      </c>
      <c r="Q38" s="2">
        <v>318</v>
      </c>
      <c r="T38" s="2">
        <v>432</v>
      </c>
      <c r="U38" s="2">
        <v>63</v>
      </c>
      <c r="V38" s="2">
        <v>525</v>
      </c>
      <c r="W38" s="2">
        <v>926</v>
      </c>
      <c r="X38" s="2">
        <v>690</v>
      </c>
      <c r="Y38" s="2">
        <v>801</v>
      </c>
      <c r="Z38" s="2">
        <v>275</v>
      </c>
      <c r="AA38" s="2">
        <v>132</v>
      </c>
      <c r="AB38" s="2">
        <v>22</v>
      </c>
      <c r="AC38" s="2">
        <v>389</v>
      </c>
      <c r="AD38" s="2">
        <v>951</v>
      </c>
      <c r="AE38" s="2">
        <v>552</v>
      </c>
      <c r="AF38" s="2">
        <v>780</v>
      </c>
      <c r="AG38" s="2">
        <v>667</v>
      </c>
      <c r="AH38" s="2">
        <v>169</v>
      </c>
      <c r="AI38" s="2">
        <v>314</v>
      </c>
    </row>
    <row r="39" spans="2:35" x14ac:dyDescent="0.2">
      <c r="B39" s="2">
        <v>15</v>
      </c>
      <c r="C39" s="2">
        <v>416</v>
      </c>
      <c r="D39" s="2">
        <v>942</v>
      </c>
      <c r="E39" s="2">
        <v>573</v>
      </c>
      <c r="F39" s="2">
        <v>785</v>
      </c>
      <c r="G39" s="2">
        <v>642</v>
      </c>
      <c r="H39" s="2">
        <v>180</v>
      </c>
      <c r="I39" s="2">
        <v>291</v>
      </c>
      <c r="J39" s="2">
        <v>437</v>
      </c>
      <c r="K39" s="2">
        <v>38</v>
      </c>
      <c r="L39" s="2">
        <v>536</v>
      </c>
      <c r="M39" s="2">
        <v>903</v>
      </c>
      <c r="N39" s="2">
        <v>683</v>
      </c>
      <c r="O39" s="2">
        <v>828</v>
      </c>
      <c r="P39" s="2">
        <v>266</v>
      </c>
      <c r="Q39" s="2">
        <v>153</v>
      </c>
      <c r="T39" s="2">
        <v>11</v>
      </c>
      <c r="U39" s="2">
        <v>412</v>
      </c>
      <c r="V39" s="2">
        <v>938</v>
      </c>
      <c r="W39" s="2">
        <v>569</v>
      </c>
      <c r="X39" s="2">
        <v>789</v>
      </c>
      <c r="Y39" s="2">
        <v>646</v>
      </c>
      <c r="Z39" s="2">
        <v>184</v>
      </c>
      <c r="AA39" s="2">
        <v>295</v>
      </c>
      <c r="AB39" s="2">
        <v>433</v>
      </c>
      <c r="AC39" s="2">
        <v>34</v>
      </c>
      <c r="AD39" s="2">
        <v>532</v>
      </c>
      <c r="AE39" s="2">
        <v>899</v>
      </c>
      <c r="AF39" s="2">
        <v>687</v>
      </c>
      <c r="AG39" s="2">
        <v>832</v>
      </c>
      <c r="AH39" s="2">
        <v>270</v>
      </c>
      <c r="AI39" s="2">
        <v>157</v>
      </c>
    </row>
    <row r="42" spans="2:35" x14ac:dyDescent="0.2">
      <c r="B42" s="2">
        <v>2</v>
      </c>
      <c r="C42" s="2">
        <v>54</v>
      </c>
      <c r="D42" s="2">
        <v>92</v>
      </c>
      <c r="E42" s="2">
        <v>112</v>
      </c>
      <c r="F42" s="2">
        <v>157</v>
      </c>
      <c r="G42" s="2">
        <v>169</v>
      </c>
      <c r="H42" s="2">
        <v>199</v>
      </c>
      <c r="I42" s="2">
        <v>243</v>
      </c>
      <c r="J42" s="2">
        <v>271</v>
      </c>
      <c r="K42" s="2">
        <v>315</v>
      </c>
      <c r="L42" s="2">
        <v>341</v>
      </c>
      <c r="M42" s="2">
        <v>353</v>
      </c>
      <c r="N42" s="2">
        <v>404</v>
      </c>
      <c r="O42" s="2">
        <v>424</v>
      </c>
      <c r="P42" s="2">
        <v>458</v>
      </c>
      <c r="Q42" s="2">
        <v>510</v>
      </c>
      <c r="T42" s="2">
        <v>6</v>
      </c>
      <c r="U42" s="2">
        <v>50</v>
      </c>
      <c r="V42" s="2">
        <v>96</v>
      </c>
      <c r="W42" s="2">
        <v>108</v>
      </c>
      <c r="X42" s="2">
        <v>153</v>
      </c>
      <c r="Y42" s="2">
        <v>173</v>
      </c>
      <c r="Z42" s="2">
        <v>195</v>
      </c>
      <c r="AA42" s="2">
        <v>247</v>
      </c>
      <c r="AB42" s="2">
        <v>267</v>
      </c>
      <c r="AC42" s="2">
        <v>319</v>
      </c>
      <c r="AD42" s="2">
        <v>337</v>
      </c>
      <c r="AE42" s="2">
        <v>357</v>
      </c>
      <c r="AF42" s="2">
        <v>408</v>
      </c>
      <c r="AG42" s="2">
        <v>420</v>
      </c>
      <c r="AH42" s="2">
        <v>462</v>
      </c>
      <c r="AI42" s="2">
        <v>506</v>
      </c>
    </row>
    <row r="43" spans="2:35" x14ac:dyDescent="0.2">
      <c r="B43" s="2">
        <v>15</v>
      </c>
      <c r="C43" s="2">
        <v>59</v>
      </c>
      <c r="D43" s="2">
        <v>85</v>
      </c>
      <c r="E43" s="2">
        <v>97</v>
      </c>
      <c r="F43" s="2">
        <v>148</v>
      </c>
      <c r="G43" s="2">
        <v>168</v>
      </c>
      <c r="H43" s="2">
        <v>202</v>
      </c>
      <c r="I43" s="2">
        <v>254</v>
      </c>
      <c r="J43" s="2">
        <v>258</v>
      </c>
      <c r="K43" s="2">
        <v>310</v>
      </c>
      <c r="L43" s="2">
        <v>348</v>
      </c>
      <c r="M43" s="2">
        <v>368</v>
      </c>
      <c r="N43" s="2">
        <v>413</v>
      </c>
      <c r="O43" s="2">
        <v>425</v>
      </c>
      <c r="P43" s="2">
        <v>455</v>
      </c>
      <c r="Q43" s="2">
        <v>499</v>
      </c>
      <c r="T43" s="2">
        <v>11</v>
      </c>
      <c r="U43" s="2">
        <v>63</v>
      </c>
      <c r="V43" s="2">
        <v>81</v>
      </c>
      <c r="W43" s="2">
        <v>101</v>
      </c>
      <c r="X43" s="2">
        <v>152</v>
      </c>
      <c r="Y43" s="2">
        <v>164</v>
      </c>
      <c r="Z43" s="2">
        <v>206</v>
      </c>
      <c r="AA43" s="2">
        <v>250</v>
      </c>
      <c r="AB43" s="2">
        <v>262</v>
      </c>
      <c r="AC43" s="2">
        <v>306</v>
      </c>
      <c r="AD43" s="2">
        <v>352</v>
      </c>
      <c r="AE43" s="2">
        <v>364</v>
      </c>
      <c r="AF43" s="2">
        <v>409</v>
      </c>
      <c r="AG43" s="2">
        <v>429</v>
      </c>
      <c r="AH43" s="2">
        <v>451</v>
      </c>
      <c r="AI43" s="2">
        <v>503</v>
      </c>
    </row>
    <row r="55" spans="6:27" x14ac:dyDescent="0.2">
      <c r="I55" s="79"/>
    </row>
    <row r="56" spans="6:27" x14ac:dyDescent="0.2">
      <c r="I56" s="2">
        <v>1</v>
      </c>
      <c r="AA56" s="2">
        <v>17</v>
      </c>
    </row>
    <row r="59" spans="6:27" x14ac:dyDescent="0.2">
      <c r="F59" s="2" t="s">
        <v>5</v>
      </c>
      <c r="X59" s="2" t="s">
        <v>5</v>
      </c>
    </row>
    <row r="61" spans="6:27" ht="21" x14ac:dyDescent="0.35">
      <c r="I61" s="93" t="s">
        <v>1187</v>
      </c>
      <c r="AA61" s="93" t="s">
        <v>1191</v>
      </c>
    </row>
    <row r="62" spans="6:27" ht="15" x14ac:dyDescent="0.25">
      <c r="I62" s="94" t="s">
        <v>1203</v>
      </c>
      <c r="AA62" s="94" t="s">
        <v>1204</v>
      </c>
    </row>
    <row r="63" spans="6:27" ht="15" x14ac:dyDescent="0.25">
      <c r="I63" s="94"/>
    </row>
    <row r="64" spans="6:27" x14ac:dyDescent="0.2">
      <c r="J64" s="2" t="s">
        <v>5</v>
      </c>
    </row>
    <row r="65" spans="2:35" x14ac:dyDescent="0.2">
      <c r="B65" s="2" t="s">
        <v>5</v>
      </c>
    </row>
    <row r="66" spans="2:35" x14ac:dyDescent="0.2">
      <c r="B66" s="2">
        <v>872</v>
      </c>
      <c r="C66" s="2">
        <v>759</v>
      </c>
      <c r="D66" s="2">
        <v>197</v>
      </c>
      <c r="E66" s="2">
        <v>342</v>
      </c>
      <c r="F66" s="2">
        <v>122</v>
      </c>
      <c r="G66" s="2">
        <v>489</v>
      </c>
      <c r="H66" s="2">
        <v>987</v>
      </c>
      <c r="I66" s="2">
        <v>588</v>
      </c>
      <c r="J66" s="2">
        <v>734</v>
      </c>
      <c r="K66" s="2">
        <v>845</v>
      </c>
      <c r="L66" s="2">
        <v>383</v>
      </c>
      <c r="M66" s="2">
        <v>240</v>
      </c>
      <c r="N66" s="2">
        <v>452</v>
      </c>
      <c r="O66" s="2">
        <v>83</v>
      </c>
      <c r="P66" s="2">
        <v>609</v>
      </c>
      <c r="Q66" s="2">
        <v>1010</v>
      </c>
      <c r="T66" s="2">
        <v>868</v>
      </c>
      <c r="U66" s="2">
        <v>755</v>
      </c>
      <c r="V66" s="2">
        <v>193</v>
      </c>
      <c r="W66" s="2">
        <v>338</v>
      </c>
      <c r="X66" s="2">
        <v>126</v>
      </c>
      <c r="Y66" s="2">
        <v>493</v>
      </c>
      <c r="Z66" s="2">
        <v>991</v>
      </c>
      <c r="AA66" s="2">
        <v>592</v>
      </c>
      <c r="AB66" s="2">
        <v>730</v>
      </c>
      <c r="AC66" s="2">
        <v>841</v>
      </c>
      <c r="AD66" s="2">
        <v>379</v>
      </c>
      <c r="AE66" s="2">
        <v>236</v>
      </c>
      <c r="AF66" s="2">
        <v>456</v>
      </c>
      <c r="AG66" s="2">
        <v>87</v>
      </c>
      <c r="AH66" s="2">
        <v>613</v>
      </c>
      <c r="AI66" s="2">
        <v>1014</v>
      </c>
    </row>
    <row r="67" spans="2:35" x14ac:dyDescent="0.2">
      <c r="B67" s="2">
        <v>707</v>
      </c>
      <c r="C67" s="2">
        <v>852</v>
      </c>
      <c r="D67" s="2">
        <v>354</v>
      </c>
      <c r="E67" s="2">
        <v>241</v>
      </c>
      <c r="F67" s="2">
        <v>477</v>
      </c>
      <c r="G67" s="2">
        <v>78</v>
      </c>
      <c r="H67" s="2">
        <v>640</v>
      </c>
      <c r="I67" s="2">
        <v>1007</v>
      </c>
      <c r="J67" s="2">
        <v>889</v>
      </c>
      <c r="K67" s="2">
        <v>746</v>
      </c>
      <c r="L67" s="2">
        <v>220</v>
      </c>
      <c r="M67" s="2">
        <v>331</v>
      </c>
      <c r="N67" s="2">
        <v>103</v>
      </c>
      <c r="O67" s="2">
        <v>504</v>
      </c>
      <c r="P67" s="2">
        <v>966</v>
      </c>
      <c r="Q67" s="2">
        <v>597</v>
      </c>
      <c r="T67" s="2">
        <v>711</v>
      </c>
      <c r="U67" s="2">
        <v>856</v>
      </c>
      <c r="V67" s="2">
        <v>358</v>
      </c>
      <c r="W67" s="2">
        <v>245</v>
      </c>
      <c r="X67" s="2">
        <v>473</v>
      </c>
      <c r="Y67" s="2">
        <v>74</v>
      </c>
      <c r="Z67" s="2">
        <v>636</v>
      </c>
      <c r="AA67" s="2">
        <v>1003</v>
      </c>
      <c r="AB67" s="2">
        <v>893</v>
      </c>
      <c r="AC67" s="2">
        <v>750</v>
      </c>
      <c r="AD67" s="2">
        <v>224</v>
      </c>
      <c r="AE67" s="2">
        <v>335</v>
      </c>
      <c r="AF67" s="2">
        <v>99</v>
      </c>
      <c r="AG67" s="2">
        <v>500</v>
      </c>
      <c r="AH67" s="2">
        <v>962</v>
      </c>
      <c r="AI67" s="2">
        <v>593</v>
      </c>
    </row>
    <row r="68" spans="2:35" x14ac:dyDescent="0.2">
      <c r="B68" s="2">
        <v>159</v>
      </c>
      <c r="C68" s="2">
        <v>272</v>
      </c>
      <c r="D68" s="2">
        <v>830</v>
      </c>
      <c r="E68" s="2">
        <v>685</v>
      </c>
      <c r="F68" s="2">
        <v>897</v>
      </c>
      <c r="G68" s="2">
        <v>530</v>
      </c>
      <c r="H68" s="2">
        <v>36</v>
      </c>
      <c r="I68" s="2">
        <v>435</v>
      </c>
      <c r="J68" s="2">
        <v>293</v>
      </c>
      <c r="K68" s="2">
        <v>182</v>
      </c>
      <c r="L68" s="2">
        <v>648</v>
      </c>
      <c r="M68" s="2">
        <v>791</v>
      </c>
      <c r="N68" s="2">
        <v>571</v>
      </c>
      <c r="O68" s="2">
        <v>940</v>
      </c>
      <c r="P68" s="2">
        <v>410</v>
      </c>
      <c r="Q68" s="2">
        <v>9</v>
      </c>
      <c r="T68" s="2">
        <v>155</v>
      </c>
      <c r="U68" s="2">
        <v>268</v>
      </c>
      <c r="V68" s="2">
        <v>826</v>
      </c>
      <c r="W68" s="2">
        <v>681</v>
      </c>
      <c r="X68" s="2">
        <v>901</v>
      </c>
      <c r="Y68" s="2">
        <v>534</v>
      </c>
      <c r="Z68" s="2">
        <v>40</v>
      </c>
      <c r="AA68" s="2">
        <v>439</v>
      </c>
      <c r="AB68" s="2">
        <v>289</v>
      </c>
      <c r="AC68" s="2">
        <v>178</v>
      </c>
      <c r="AD68" s="2">
        <v>644</v>
      </c>
      <c r="AE68" s="2">
        <v>787</v>
      </c>
      <c r="AF68" s="2">
        <v>575</v>
      </c>
      <c r="AG68" s="2">
        <v>944</v>
      </c>
      <c r="AH68" s="2">
        <v>414</v>
      </c>
      <c r="AI68" s="2">
        <v>13</v>
      </c>
    </row>
    <row r="69" spans="2:35" x14ac:dyDescent="0.2">
      <c r="B69" s="2">
        <v>316</v>
      </c>
      <c r="C69" s="2">
        <v>171</v>
      </c>
      <c r="D69" s="2">
        <v>665</v>
      </c>
      <c r="E69" s="2">
        <v>778</v>
      </c>
      <c r="F69" s="2">
        <v>550</v>
      </c>
      <c r="G69" s="2">
        <v>949</v>
      </c>
      <c r="H69" s="2">
        <v>391</v>
      </c>
      <c r="I69" s="2">
        <v>24</v>
      </c>
      <c r="J69" s="2">
        <v>130</v>
      </c>
      <c r="K69" s="2">
        <v>273</v>
      </c>
      <c r="L69" s="2">
        <v>803</v>
      </c>
      <c r="M69" s="2">
        <v>692</v>
      </c>
      <c r="N69" s="2">
        <v>928</v>
      </c>
      <c r="O69" s="2">
        <v>527</v>
      </c>
      <c r="P69" s="2">
        <v>61</v>
      </c>
      <c r="Q69" s="2">
        <v>430</v>
      </c>
      <c r="T69" s="2">
        <v>320</v>
      </c>
      <c r="U69" s="2">
        <v>175</v>
      </c>
      <c r="V69" s="2">
        <v>669</v>
      </c>
      <c r="W69" s="2">
        <v>782</v>
      </c>
      <c r="X69" s="2">
        <v>546</v>
      </c>
      <c r="Y69" s="2">
        <v>945</v>
      </c>
      <c r="Z69" s="2">
        <v>387</v>
      </c>
      <c r="AA69" s="2">
        <v>20</v>
      </c>
      <c r="AB69" s="2">
        <v>134</v>
      </c>
      <c r="AC69" s="2">
        <v>277</v>
      </c>
      <c r="AD69" s="2">
        <v>807</v>
      </c>
      <c r="AE69" s="2">
        <v>696</v>
      </c>
      <c r="AF69" s="2">
        <v>924</v>
      </c>
      <c r="AG69" s="2">
        <v>523</v>
      </c>
      <c r="AH69" s="2">
        <v>57</v>
      </c>
      <c r="AI69" s="2">
        <v>426</v>
      </c>
    </row>
    <row r="70" spans="2:35" x14ac:dyDescent="0.2">
      <c r="B70" s="2">
        <v>229</v>
      </c>
      <c r="C70" s="2">
        <v>374</v>
      </c>
      <c r="D70" s="2">
        <v>840</v>
      </c>
      <c r="E70" s="2">
        <v>727</v>
      </c>
      <c r="F70" s="2">
        <v>1019</v>
      </c>
      <c r="G70" s="2">
        <v>620</v>
      </c>
      <c r="H70" s="2">
        <v>90</v>
      </c>
      <c r="I70" s="2">
        <v>457</v>
      </c>
      <c r="J70" s="2">
        <v>351</v>
      </c>
      <c r="K70" s="2">
        <v>208</v>
      </c>
      <c r="L70" s="2">
        <v>766</v>
      </c>
      <c r="M70" s="2">
        <v>877</v>
      </c>
      <c r="N70" s="2">
        <v>577</v>
      </c>
      <c r="O70" s="2">
        <v>978</v>
      </c>
      <c r="P70" s="2">
        <v>484</v>
      </c>
      <c r="Q70" s="2">
        <v>115</v>
      </c>
      <c r="T70" s="2">
        <v>225</v>
      </c>
      <c r="U70" s="2">
        <v>370</v>
      </c>
      <c r="V70" s="2">
        <v>836</v>
      </c>
      <c r="W70" s="2">
        <v>723</v>
      </c>
      <c r="X70" s="2">
        <v>1023</v>
      </c>
      <c r="Y70" s="2">
        <v>624</v>
      </c>
      <c r="Z70" s="2">
        <v>94</v>
      </c>
      <c r="AA70" s="2">
        <v>461</v>
      </c>
      <c r="AB70" s="2">
        <v>347</v>
      </c>
      <c r="AC70" s="2">
        <v>204</v>
      </c>
      <c r="AD70" s="2">
        <v>762</v>
      </c>
      <c r="AE70" s="2">
        <v>873</v>
      </c>
      <c r="AF70" s="2">
        <v>581</v>
      </c>
      <c r="AG70" s="2">
        <v>982</v>
      </c>
      <c r="AH70" s="2">
        <v>488</v>
      </c>
      <c r="AI70" s="2">
        <v>119</v>
      </c>
    </row>
    <row r="71" spans="2:35" x14ac:dyDescent="0.2">
      <c r="B71" s="2">
        <v>322</v>
      </c>
      <c r="C71" s="2">
        <v>209</v>
      </c>
      <c r="D71" s="2">
        <v>739</v>
      </c>
      <c r="E71" s="2">
        <v>884</v>
      </c>
      <c r="F71" s="2">
        <v>608</v>
      </c>
      <c r="G71" s="2">
        <v>975</v>
      </c>
      <c r="H71" s="2">
        <v>509</v>
      </c>
      <c r="I71" s="2">
        <v>110</v>
      </c>
      <c r="J71" s="2">
        <v>252</v>
      </c>
      <c r="K71" s="2">
        <v>363</v>
      </c>
      <c r="L71" s="2">
        <v>857</v>
      </c>
      <c r="M71" s="2">
        <v>714</v>
      </c>
      <c r="N71" s="2">
        <v>998</v>
      </c>
      <c r="O71" s="2">
        <v>629</v>
      </c>
      <c r="P71" s="2">
        <v>71</v>
      </c>
      <c r="Q71" s="2">
        <v>472</v>
      </c>
      <c r="T71" s="2">
        <v>326</v>
      </c>
      <c r="U71" s="2">
        <v>213</v>
      </c>
      <c r="V71" s="2">
        <v>743</v>
      </c>
      <c r="W71" s="2">
        <v>888</v>
      </c>
      <c r="X71" s="2">
        <v>604</v>
      </c>
      <c r="Y71" s="2">
        <v>971</v>
      </c>
      <c r="Z71" s="2">
        <v>505</v>
      </c>
      <c r="AA71" s="2">
        <v>106</v>
      </c>
      <c r="AB71" s="2">
        <v>256</v>
      </c>
      <c r="AC71" s="2">
        <v>367</v>
      </c>
      <c r="AD71" s="2">
        <v>861</v>
      </c>
      <c r="AE71" s="2">
        <v>718</v>
      </c>
      <c r="AF71" s="2">
        <v>994</v>
      </c>
      <c r="AG71" s="2">
        <v>625</v>
      </c>
      <c r="AH71" s="2">
        <v>67</v>
      </c>
      <c r="AI71" s="2">
        <v>468</v>
      </c>
    </row>
    <row r="72" spans="2:35" x14ac:dyDescent="0.2">
      <c r="B72" s="2">
        <v>798</v>
      </c>
      <c r="C72" s="2">
        <v>653</v>
      </c>
      <c r="D72" s="2">
        <v>191</v>
      </c>
      <c r="E72" s="2">
        <v>304</v>
      </c>
      <c r="F72" s="2">
        <v>4</v>
      </c>
      <c r="G72" s="2">
        <v>403</v>
      </c>
      <c r="H72" s="2">
        <v>929</v>
      </c>
      <c r="I72" s="2">
        <v>562</v>
      </c>
      <c r="J72" s="2">
        <v>680</v>
      </c>
      <c r="K72" s="2">
        <v>823</v>
      </c>
      <c r="L72" s="2">
        <v>261</v>
      </c>
      <c r="M72" s="2">
        <v>150</v>
      </c>
      <c r="N72" s="2">
        <v>442</v>
      </c>
      <c r="O72" s="2">
        <v>41</v>
      </c>
      <c r="P72" s="2">
        <v>539</v>
      </c>
      <c r="Q72" s="2">
        <v>908</v>
      </c>
      <c r="T72" s="2">
        <v>794</v>
      </c>
      <c r="U72" s="2">
        <v>649</v>
      </c>
      <c r="V72" s="2">
        <v>187</v>
      </c>
      <c r="W72" s="2">
        <v>300</v>
      </c>
      <c r="X72" s="2">
        <v>8</v>
      </c>
      <c r="Y72" s="2">
        <v>407</v>
      </c>
      <c r="Z72" s="2">
        <v>933</v>
      </c>
      <c r="AA72" s="2">
        <v>566</v>
      </c>
      <c r="AB72" s="2">
        <v>676</v>
      </c>
      <c r="AC72" s="2">
        <v>819</v>
      </c>
      <c r="AD72" s="2">
        <v>257</v>
      </c>
      <c r="AE72" s="2">
        <v>146</v>
      </c>
      <c r="AF72" s="2">
        <v>446</v>
      </c>
      <c r="AG72" s="2">
        <v>45</v>
      </c>
      <c r="AH72" s="2">
        <v>543</v>
      </c>
      <c r="AI72" s="2">
        <v>912</v>
      </c>
    </row>
    <row r="73" spans="2:35" x14ac:dyDescent="0.2">
      <c r="B73" s="2">
        <v>697</v>
      </c>
      <c r="C73" s="2">
        <v>810</v>
      </c>
      <c r="D73" s="2">
        <v>284</v>
      </c>
      <c r="E73" s="2">
        <v>139</v>
      </c>
      <c r="F73" s="2">
        <v>423</v>
      </c>
      <c r="G73" s="2">
        <v>56</v>
      </c>
      <c r="H73" s="2">
        <v>518</v>
      </c>
      <c r="I73" s="2">
        <v>917</v>
      </c>
      <c r="J73" s="2">
        <v>771</v>
      </c>
      <c r="K73" s="2">
        <v>660</v>
      </c>
      <c r="L73" s="2">
        <v>162</v>
      </c>
      <c r="M73" s="2">
        <v>305</v>
      </c>
      <c r="N73" s="2">
        <v>29</v>
      </c>
      <c r="O73" s="2">
        <v>398</v>
      </c>
      <c r="P73" s="2">
        <v>960</v>
      </c>
      <c r="Q73" s="2">
        <v>559</v>
      </c>
      <c r="T73" s="2">
        <v>701</v>
      </c>
      <c r="U73" s="2">
        <v>814</v>
      </c>
      <c r="V73" s="2">
        <v>288</v>
      </c>
      <c r="W73" s="2">
        <v>143</v>
      </c>
      <c r="X73" s="2">
        <v>419</v>
      </c>
      <c r="Y73" s="2">
        <v>52</v>
      </c>
      <c r="Z73" s="2">
        <v>514</v>
      </c>
      <c r="AA73" s="2">
        <v>913</v>
      </c>
      <c r="AB73" s="2">
        <v>775</v>
      </c>
      <c r="AC73" s="2">
        <v>664</v>
      </c>
      <c r="AD73" s="2">
        <v>166</v>
      </c>
      <c r="AE73" s="2">
        <v>309</v>
      </c>
      <c r="AF73" s="2">
        <v>25</v>
      </c>
      <c r="AG73" s="2">
        <v>394</v>
      </c>
      <c r="AH73" s="2">
        <v>956</v>
      </c>
      <c r="AI73" s="2">
        <v>555</v>
      </c>
    </row>
    <row r="74" spans="2:35" x14ac:dyDescent="0.2">
      <c r="B74" s="2">
        <v>979</v>
      </c>
      <c r="C74" s="2">
        <v>580</v>
      </c>
      <c r="D74" s="2">
        <v>114</v>
      </c>
      <c r="E74" s="2">
        <v>481</v>
      </c>
      <c r="F74" s="2">
        <v>205</v>
      </c>
      <c r="G74" s="2">
        <v>350</v>
      </c>
      <c r="H74" s="2">
        <v>880</v>
      </c>
      <c r="I74" s="2">
        <v>767</v>
      </c>
      <c r="J74" s="2">
        <v>617</v>
      </c>
      <c r="K74" s="2">
        <v>1018</v>
      </c>
      <c r="L74" s="2">
        <v>460</v>
      </c>
      <c r="M74" s="2">
        <v>91</v>
      </c>
      <c r="N74" s="2">
        <v>375</v>
      </c>
      <c r="O74" s="2">
        <v>232</v>
      </c>
      <c r="P74" s="2">
        <v>726</v>
      </c>
      <c r="Q74" s="2">
        <v>837</v>
      </c>
      <c r="T74" s="2">
        <v>983</v>
      </c>
      <c r="U74" s="2">
        <v>584</v>
      </c>
      <c r="V74" s="2">
        <v>118</v>
      </c>
      <c r="W74" s="2">
        <v>485</v>
      </c>
      <c r="X74" s="2">
        <v>201</v>
      </c>
      <c r="Y74" s="2">
        <v>346</v>
      </c>
      <c r="Z74" s="2">
        <v>876</v>
      </c>
      <c r="AA74" s="2">
        <v>763</v>
      </c>
      <c r="AB74" s="2">
        <v>621</v>
      </c>
      <c r="AC74" s="2">
        <v>1022</v>
      </c>
      <c r="AD74" s="2">
        <v>464</v>
      </c>
      <c r="AE74" s="2">
        <v>95</v>
      </c>
      <c r="AF74" s="2">
        <v>371</v>
      </c>
      <c r="AG74" s="2">
        <v>228</v>
      </c>
      <c r="AH74" s="2">
        <v>722</v>
      </c>
      <c r="AI74" s="2">
        <v>833</v>
      </c>
    </row>
    <row r="75" spans="2:35" x14ac:dyDescent="0.2">
      <c r="B75" s="2">
        <v>632</v>
      </c>
      <c r="C75" s="2">
        <v>999</v>
      </c>
      <c r="D75" s="2">
        <v>469</v>
      </c>
      <c r="E75" s="2">
        <v>70</v>
      </c>
      <c r="F75" s="2">
        <v>362</v>
      </c>
      <c r="G75" s="2">
        <v>249</v>
      </c>
      <c r="H75" s="2">
        <v>715</v>
      </c>
      <c r="I75" s="2">
        <v>860</v>
      </c>
      <c r="J75" s="2">
        <v>974</v>
      </c>
      <c r="K75" s="2">
        <v>605</v>
      </c>
      <c r="L75" s="2">
        <v>111</v>
      </c>
      <c r="M75" s="2">
        <v>512</v>
      </c>
      <c r="N75" s="2">
        <v>212</v>
      </c>
      <c r="O75" s="2">
        <v>323</v>
      </c>
      <c r="P75" s="2">
        <v>881</v>
      </c>
      <c r="Q75" s="2">
        <v>738</v>
      </c>
      <c r="T75" s="2">
        <v>628</v>
      </c>
      <c r="U75" s="2">
        <v>995</v>
      </c>
      <c r="V75" s="2">
        <v>465</v>
      </c>
      <c r="W75" s="2">
        <v>66</v>
      </c>
      <c r="X75" s="2">
        <v>366</v>
      </c>
      <c r="Y75" s="2">
        <v>253</v>
      </c>
      <c r="Z75" s="2">
        <v>719</v>
      </c>
      <c r="AA75" s="2">
        <v>864</v>
      </c>
      <c r="AB75" s="2">
        <v>970</v>
      </c>
      <c r="AC75" s="2">
        <v>601</v>
      </c>
      <c r="AD75" s="2">
        <v>107</v>
      </c>
      <c r="AE75" s="2">
        <v>508</v>
      </c>
      <c r="AF75" s="2">
        <v>216</v>
      </c>
      <c r="AG75" s="2">
        <v>327</v>
      </c>
      <c r="AH75" s="2">
        <v>885</v>
      </c>
      <c r="AI75" s="2">
        <v>742</v>
      </c>
    </row>
    <row r="76" spans="2:35" x14ac:dyDescent="0.2">
      <c r="B76" s="2">
        <v>44</v>
      </c>
      <c r="C76" s="2">
        <v>443</v>
      </c>
      <c r="D76" s="2">
        <v>905</v>
      </c>
      <c r="E76" s="2">
        <v>538</v>
      </c>
      <c r="F76" s="2">
        <v>822</v>
      </c>
      <c r="G76" s="2">
        <v>677</v>
      </c>
      <c r="H76" s="2">
        <v>151</v>
      </c>
      <c r="I76" s="2">
        <v>264</v>
      </c>
      <c r="J76" s="2">
        <v>402</v>
      </c>
      <c r="K76" s="2">
        <v>1</v>
      </c>
      <c r="L76" s="2">
        <v>563</v>
      </c>
      <c r="M76" s="2">
        <v>932</v>
      </c>
      <c r="N76" s="2">
        <v>656</v>
      </c>
      <c r="O76" s="2">
        <v>799</v>
      </c>
      <c r="P76" s="2">
        <v>301</v>
      </c>
      <c r="Q76" s="2">
        <v>190</v>
      </c>
      <c r="T76" s="2">
        <v>48</v>
      </c>
      <c r="U76" s="2">
        <v>447</v>
      </c>
      <c r="V76" s="2">
        <v>909</v>
      </c>
      <c r="W76" s="2">
        <v>542</v>
      </c>
      <c r="X76" s="2">
        <v>818</v>
      </c>
      <c r="Y76" s="2">
        <v>673</v>
      </c>
      <c r="Z76" s="2">
        <v>147</v>
      </c>
      <c r="AA76" s="2">
        <v>260</v>
      </c>
      <c r="AB76" s="2">
        <v>406</v>
      </c>
      <c r="AC76" s="2">
        <v>5</v>
      </c>
      <c r="AD76" s="2">
        <v>567</v>
      </c>
      <c r="AE76" s="2">
        <v>936</v>
      </c>
      <c r="AF76" s="2">
        <v>652</v>
      </c>
      <c r="AG76" s="2">
        <v>795</v>
      </c>
      <c r="AH76" s="2">
        <v>297</v>
      </c>
      <c r="AI76" s="2">
        <v>186</v>
      </c>
    </row>
    <row r="77" spans="2:35" x14ac:dyDescent="0.2">
      <c r="B77" s="2">
        <v>399</v>
      </c>
      <c r="C77" s="2">
        <v>32</v>
      </c>
      <c r="D77" s="2">
        <v>558</v>
      </c>
      <c r="E77" s="2">
        <v>957</v>
      </c>
      <c r="F77" s="2">
        <v>657</v>
      </c>
      <c r="G77" s="2">
        <v>770</v>
      </c>
      <c r="H77" s="2">
        <v>308</v>
      </c>
      <c r="I77" s="2">
        <v>163</v>
      </c>
      <c r="J77" s="2">
        <v>53</v>
      </c>
      <c r="K77" s="2">
        <v>422</v>
      </c>
      <c r="L77" s="2">
        <v>920</v>
      </c>
      <c r="M77" s="2">
        <v>519</v>
      </c>
      <c r="N77" s="2">
        <v>811</v>
      </c>
      <c r="O77" s="2">
        <v>700</v>
      </c>
      <c r="P77" s="2">
        <v>138</v>
      </c>
      <c r="Q77" s="2">
        <v>281</v>
      </c>
      <c r="T77" s="2">
        <v>395</v>
      </c>
      <c r="U77" s="2">
        <v>28</v>
      </c>
      <c r="V77" s="2">
        <v>554</v>
      </c>
      <c r="W77" s="2">
        <v>953</v>
      </c>
      <c r="X77" s="2">
        <v>661</v>
      </c>
      <c r="Y77" s="2">
        <v>774</v>
      </c>
      <c r="Z77" s="2">
        <v>312</v>
      </c>
      <c r="AA77" s="2">
        <v>167</v>
      </c>
      <c r="AB77" s="2">
        <v>49</v>
      </c>
      <c r="AC77" s="2">
        <v>418</v>
      </c>
      <c r="AD77" s="2">
        <v>916</v>
      </c>
      <c r="AE77" s="2">
        <v>515</v>
      </c>
      <c r="AF77" s="2">
        <v>815</v>
      </c>
      <c r="AG77" s="2">
        <v>704</v>
      </c>
      <c r="AH77" s="2">
        <v>142</v>
      </c>
      <c r="AI77" s="2">
        <v>285</v>
      </c>
    </row>
    <row r="78" spans="2:35" x14ac:dyDescent="0.2">
      <c r="B78" s="2">
        <v>82</v>
      </c>
      <c r="C78" s="2">
        <v>449</v>
      </c>
      <c r="D78" s="2">
        <v>1011</v>
      </c>
      <c r="E78" s="2">
        <v>612</v>
      </c>
      <c r="F78" s="2">
        <v>848</v>
      </c>
      <c r="G78" s="2">
        <v>735</v>
      </c>
      <c r="H78" s="2">
        <v>237</v>
      </c>
      <c r="I78" s="2">
        <v>382</v>
      </c>
      <c r="J78" s="2">
        <v>492</v>
      </c>
      <c r="K78" s="2">
        <v>123</v>
      </c>
      <c r="L78" s="2">
        <v>585</v>
      </c>
      <c r="M78" s="2">
        <v>986</v>
      </c>
      <c r="N78" s="2">
        <v>758</v>
      </c>
      <c r="O78" s="2">
        <v>869</v>
      </c>
      <c r="P78" s="2">
        <v>343</v>
      </c>
      <c r="Q78" s="2">
        <v>200</v>
      </c>
      <c r="T78" s="2">
        <v>86</v>
      </c>
      <c r="U78" s="2">
        <v>453</v>
      </c>
      <c r="V78" s="2">
        <v>1015</v>
      </c>
      <c r="W78" s="2">
        <v>616</v>
      </c>
      <c r="X78" s="2">
        <v>844</v>
      </c>
      <c r="Y78" s="2">
        <v>731</v>
      </c>
      <c r="Z78" s="2">
        <v>233</v>
      </c>
      <c r="AA78" s="2">
        <v>378</v>
      </c>
      <c r="AB78" s="2">
        <v>496</v>
      </c>
      <c r="AC78" s="2">
        <v>127</v>
      </c>
      <c r="AD78" s="2">
        <v>589</v>
      </c>
      <c r="AE78" s="2">
        <v>990</v>
      </c>
      <c r="AF78" s="2">
        <v>754</v>
      </c>
      <c r="AG78" s="2">
        <v>865</v>
      </c>
      <c r="AH78" s="2">
        <v>339</v>
      </c>
      <c r="AI78" s="2">
        <v>196</v>
      </c>
    </row>
    <row r="79" spans="2:35" x14ac:dyDescent="0.2">
      <c r="B79" s="2">
        <v>501</v>
      </c>
      <c r="C79" s="2">
        <v>102</v>
      </c>
      <c r="D79" s="2">
        <v>600</v>
      </c>
      <c r="E79" s="2">
        <v>967</v>
      </c>
      <c r="F79" s="2">
        <v>747</v>
      </c>
      <c r="G79" s="2">
        <v>892</v>
      </c>
      <c r="H79" s="2">
        <v>330</v>
      </c>
      <c r="I79" s="2">
        <v>217</v>
      </c>
      <c r="J79" s="2">
        <v>79</v>
      </c>
      <c r="K79" s="2">
        <v>480</v>
      </c>
      <c r="L79" s="2">
        <v>1006</v>
      </c>
      <c r="M79" s="2">
        <v>637</v>
      </c>
      <c r="N79" s="2">
        <v>849</v>
      </c>
      <c r="O79" s="2">
        <v>706</v>
      </c>
      <c r="P79" s="2">
        <v>244</v>
      </c>
      <c r="Q79" s="2">
        <v>355</v>
      </c>
      <c r="T79" s="2">
        <v>497</v>
      </c>
      <c r="U79" s="2">
        <v>98</v>
      </c>
      <c r="V79" s="2">
        <v>596</v>
      </c>
      <c r="W79" s="2">
        <v>963</v>
      </c>
      <c r="X79" s="2">
        <v>751</v>
      </c>
      <c r="Y79" s="2">
        <v>896</v>
      </c>
      <c r="Z79" s="2">
        <v>334</v>
      </c>
      <c r="AA79" s="2">
        <v>221</v>
      </c>
      <c r="AB79" s="2">
        <v>75</v>
      </c>
      <c r="AC79" s="2">
        <v>476</v>
      </c>
      <c r="AD79" s="2">
        <v>1002</v>
      </c>
      <c r="AE79" s="2">
        <v>633</v>
      </c>
      <c r="AF79" s="2">
        <v>853</v>
      </c>
      <c r="AG79" s="2">
        <v>710</v>
      </c>
      <c r="AH79" s="2">
        <v>248</v>
      </c>
      <c r="AI79" s="2">
        <v>359</v>
      </c>
    </row>
    <row r="80" spans="2:35" x14ac:dyDescent="0.2">
      <c r="B80" s="2">
        <v>937</v>
      </c>
      <c r="C80" s="2">
        <v>570</v>
      </c>
      <c r="D80" s="2">
        <v>12</v>
      </c>
      <c r="E80" s="2">
        <v>411</v>
      </c>
      <c r="F80" s="2">
        <v>183</v>
      </c>
      <c r="G80" s="2">
        <v>296</v>
      </c>
      <c r="H80" s="2">
        <v>790</v>
      </c>
      <c r="I80" s="2">
        <v>645</v>
      </c>
      <c r="J80" s="2">
        <v>531</v>
      </c>
      <c r="K80" s="2">
        <v>900</v>
      </c>
      <c r="L80" s="2">
        <v>434</v>
      </c>
      <c r="M80" s="2">
        <v>33</v>
      </c>
      <c r="N80" s="2">
        <v>269</v>
      </c>
      <c r="O80" s="2">
        <v>158</v>
      </c>
      <c r="P80" s="2">
        <v>688</v>
      </c>
      <c r="Q80" s="2">
        <v>831</v>
      </c>
      <c r="T80" s="2">
        <v>941</v>
      </c>
      <c r="U80" s="2">
        <v>574</v>
      </c>
      <c r="V80" s="2">
        <v>16</v>
      </c>
      <c r="W80" s="2">
        <v>415</v>
      </c>
      <c r="X80" s="2">
        <v>179</v>
      </c>
      <c r="Y80" s="2">
        <v>292</v>
      </c>
      <c r="Z80" s="2">
        <v>786</v>
      </c>
      <c r="AA80" s="2">
        <v>641</v>
      </c>
      <c r="AB80" s="2">
        <v>535</v>
      </c>
      <c r="AC80" s="2">
        <v>904</v>
      </c>
      <c r="AD80" s="2">
        <v>438</v>
      </c>
      <c r="AE80" s="2">
        <v>37</v>
      </c>
      <c r="AF80" s="2">
        <v>265</v>
      </c>
      <c r="AG80" s="2">
        <v>154</v>
      </c>
      <c r="AH80" s="2">
        <v>684</v>
      </c>
      <c r="AI80" s="2">
        <v>827</v>
      </c>
    </row>
    <row r="81" spans="2:35" x14ac:dyDescent="0.2">
      <c r="B81" s="2">
        <v>526</v>
      </c>
      <c r="C81" s="2">
        <v>925</v>
      </c>
      <c r="D81" s="2">
        <v>431</v>
      </c>
      <c r="E81" s="2">
        <v>64</v>
      </c>
      <c r="F81" s="2">
        <v>276</v>
      </c>
      <c r="G81" s="2">
        <v>131</v>
      </c>
      <c r="H81" s="2">
        <v>689</v>
      </c>
      <c r="I81" s="2">
        <v>802</v>
      </c>
      <c r="J81" s="2">
        <v>952</v>
      </c>
      <c r="K81" s="2">
        <v>551</v>
      </c>
      <c r="L81" s="2">
        <v>21</v>
      </c>
      <c r="M81" s="2">
        <v>390</v>
      </c>
      <c r="N81" s="2">
        <v>170</v>
      </c>
      <c r="O81" s="2">
        <v>313</v>
      </c>
      <c r="P81" s="2">
        <v>779</v>
      </c>
      <c r="Q81" s="2">
        <v>668</v>
      </c>
      <c r="T81" s="2">
        <v>522</v>
      </c>
      <c r="U81" s="2">
        <v>921</v>
      </c>
      <c r="V81" s="2">
        <v>427</v>
      </c>
      <c r="W81" s="2">
        <v>60</v>
      </c>
      <c r="X81" s="2">
        <v>280</v>
      </c>
      <c r="Y81" s="2">
        <v>135</v>
      </c>
      <c r="Z81" s="2">
        <v>693</v>
      </c>
      <c r="AA81" s="2">
        <v>806</v>
      </c>
      <c r="AB81" s="2">
        <v>948</v>
      </c>
      <c r="AC81" s="2">
        <v>547</v>
      </c>
      <c r="AD81" s="2">
        <v>17</v>
      </c>
      <c r="AE81" s="2">
        <v>386</v>
      </c>
      <c r="AF81" s="2">
        <v>174</v>
      </c>
      <c r="AG81" s="2">
        <v>317</v>
      </c>
      <c r="AH81" s="2">
        <v>783</v>
      </c>
      <c r="AI81" s="2">
        <v>672</v>
      </c>
    </row>
    <row r="82" spans="2:35" x14ac:dyDescent="0.2">
      <c r="B82" s="2">
        <v>515</v>
      </c>
      <c r="C82" s="2">
        <v>916</v>
      </c>
      <c r="D82" s="2">
        <v>418</v>
      </c>
      <c r="E82" s="2">
        <v>49</v>
      </c>
      <c r="F82" s="2">
        <v>285</v>
      </c>
      <c r="G82" s="2">
        <v>142</v>
      </c>
      <c r="H82" s="2">
        <v>704</v>
      </c>
      <c r="I82" s="2">
        <v>815</v>
      </c>
      <c r="J82" s="2">
        <v>953</v>
      </c>
      <c r="K82" s="2">
        <v>554</v>
      </c>
      <c r="L82" s="2">
        <v>28</v>
      </c>
      <c r="M82" s="2">
        <v>395</v>
      </c>
      <c r="N82" s="2">
        <v>167</v>
      </c>
      <c r="O82" s="2">
        <v>312</v>
      </c>
      <c r="P82" s="2">
        <v>774</v>
      </c>
      <c r="Q82" s="2">
        <v>661</v>
      </c>
      <c r="T82" s="2">
        <v>519</v>
      </c>
      <c r="U82" s="2">
        <v>920</v>
      </c>
      <c r="V82" s="2">
        <v>422</v>
      </c>
      <c r="W82" s="2">
        <v>53</v>
      </c>
      <c r="X82" s="2">
        <v>281</v>
      </c>
      <c r="Y82" s="2">
        <v>138</v>
      </c>
      <c r="Z82" s="2">
        <v>700</v>
      </c>
      <c r="AA82" s="2">
        <v>811</v>
      </c>
      <c r="AB82" s="2">
        <v>957</v>
      </c>
      <c r="AC82" s="2">
        <v>558</v>
      </c>
      <c r="AD82" s="2">
        <v>32</v>
      </c>
      <c r="AE82" s="2">
        <v>399</v>
      </c>
      <c r="AF82" s="2">
        <v>163</v>
      </c>
      <c r="AG82" s="2">
        <v>308</v>
      </c>
      <c r="AH82" s="2">
        <v>770</v>
      </c>
      <c r="AI82" s="2">
        <v>657</v>
      </c>
    </row>
    <row r="83" spans="2:35" x14ac:dyDescent="0.2">
      <c r="B83" s="2">
        <v>936</v>
      </c>
      <c r="C83" s="2">
        <v>567</v>
      </c>
      <c r="D83" s="2">
        <v>5</v>
      </c>
      <c r="E83" s="2">
        <v>406</v>
      </c>
      <c r="F83" s="2">
        <v>186</v>
      </c>
      <c r="G83" s="2">
        <v>297</v>
      </c>
      <c r="H83" s="2">
        <v>795</v>
      </c>
      <c r="I83" s="2">
        <v>652</v>
      </c>
      <c r="J83" s="2">
        <v>542</v>
      </c>
      <c r="K83" s="2">
        <v>909</v>
      </c>
      <c r="L83" s="2">
        <v>447</v>
      </c>
      <c r="M83" s="2">
        <v>48</v>
      </c>
      <c r="N83" s="2">
        <v>260</v>
      </c>
      <c r="O83" s="2">
        <v>147</v>
      </c>
      <c r="P83" s="2">
        <v>673</v>
      </c>
      <c r="Q83" s="2">
        <v>818</v>
      </c>
      <c r="T83" s="2">
        <v>932</v>
      </c>
      <c r="U83" s="2">
        <v>563</v>
      </c>
      <c r="V83" s="2">
        <v>1</v>
      </c>
      <c r="W83" s="2">
        <v>402</v>
      </c>
      <c r="X83" s="2">
        <v>190</v>
      </c>
      <c r="Y83" s="2">
        <v>301</v>
      </c>
      <c r="Z83" s="2">
        <v>799</v>
      </c>
      <c r="AA83" s="2">
        <v>656</v>
      </c>
      <c r="AB83" s="2">
        <v>538</v>
      </c>
      <c r="AC83" s="2">
        <v>905</v>
      </c>
      <c r="AD83" s="2">
        <v>443</v>
      </c>
      <c r="AE83" s="2">
        <v>44</v>
      </c>
      <c r="AF83" s="2">
        <v>264</v>
      </c>
      <c r="AG83" s="2">
        <v>151</v>
      </c>
      <c r="AH83" s="2">
        <v>677</v>
      </c>
      <c r="AI83" s="2">
        <v>822</v>
      </c>
    </row>
    <row r="84" spans="2:35" x14ac:dyDescent="0.2">
      <c r="B84" s="2">
        <v>508</v>
      </c>
      <c r="C84" s="2">
        <v>107</v>
      </c>
      <c r="D84" s="2">
        <v>601</v>
      </c>
      <c r="E84" s="2">
        <v>970</v>
      </c>
      <c r="F84" s="2">
        <v>742</v>
      </c>
      <c r="G84" s="2">
        <v>885</v>
      </c>
      <c r="H84" s="2">
        <v>327</v>
      </c>
      <c r="I84" s="2">
        <v>216</v>
      </c>
      <c r="J84" s="2">
        <v>66</v>
      </c>
      <c r="K84" s="2">
        <v>465</v>
      </c>
      <c r="L84" s="2">
        <v>995</v>
      </c>
      <c r="M84" s="2">
        <v>628</v>
      </c>
      <c r="N84" s="2">
        <v>864</v>
      </c>
      <c r="O84" s="2">
        <v>719</v>
      </c>
      <c r="P84" s="2">
        <v>253</v>
      </c>
      <c r="Q84" s="2">
        <v>366</v>
      </c>
      <c r="T84" s="2">
        <v>512</v>
      </c>
      <c r="U84" s="2">
        <v>111</v>
      </c>
      <c r="V84" s="2">
        <v>605</v>
      </c>
      <c r="W84" s="2">
        <v>974</v>
      </c>
      <c r="X84" s="2">
        <v>738</v>
      </c>
      <c r="Y84" s="2">
        <v>881</v>
      </c>
      <c r="Z84" s="2">
        <v>323</v>
      </c>
      <c r="AA84" s="2">
        <v>212</v>
      </c>
      <c r="AB84" s="2">
        <v>70</v>
      </c>
      <c r="AC84" s="2">
        <v>469</v>
      </c>
      <c r="AD84" s="2">
        <v>999</v>
      </c>
      <c r="AE84" s="2">
        <v>632</v>
      </c>
      <c r="AF84" s="2">
        <v>860</v>
      </c>
      <c r="AG84" s="2">
        <v>715</v>
      </c>
      <c r="AH84" s="2">
        <v>249</v>
      </c>
      <c r="AI84" s="2">
        <v>362</v>
      </c>
    </row>
    <row r="85" spans="2:35" x14ac:dyDescent="0.2">
      <c r="B85" s="2">
        <v>95</v>
      </c>
      <c r="C85" s="2">
        <v>464</v>
      </c>
      <c r="D85" s="2">
        <v>1022</v>
      </c>
      <c r="E85" s="2">
        <v>621</v>
      </c>
      <c r="F85" s="2">
        <v>833</v>
      </c>
      <c r="G85" s="2">
        <v>722</v>
      </c>
      <c r="H85" s="2">
        <v>228</v>
      </c>
      <c r="I85" s="2">
        <v>371</v>
      </c>
      <c r="J85" s="2">
        <v>485</v>
      </c>
      <c r="K85" s="2">
        <v>118</v>
      </c>
      <c r="L85" s="2">
        <v>584</v>
      </c>
      <c r="M85" s="2">
        <v>983</v>
      </c>
      <c r="N85" s="2">
        <v>763</v>
      </c>
      <c r="O85" s="2">
        <v>876</v>
      </c>
      <c r="P85" s="2">
        <v>346</v>
      </c>
      <c r="Q85" s="2">
        <v>201</v>
      </c>
      <c r="T85" s="2">
        <v>91</v>
      </c>
      <c r="U85" s="2">
        <v>460</v>
      </c>
      <c r="V85" s="2">
        <v>1018</v>
      </c>
      <c r="W85" s="2">
        <v>617</v>
      </c>
      <c r="X85" s="2">
        <v>837</v>
      </c>
      <c r="Y85" s="2">
        <v>726</v>
      </c>
      <c r="Z85" s="2">
        <v>232</v>
      </c>
      <c r="AA85" s="2">
        <v>375</v>
      </c>
      <c r="AB85" s="2">
        <v>481</v>
      </c>
      <c r="AC85" s="2">
        <v>114</v>
      </c>
      <c r="AD85" s="2">
        <v>580</v>
      </c>
      <c r="AE85" s="2">
        <v>979</v>
      </c>
      <c r="AF85" s="2">
        <v>767</v>
      </c>
      <c r="AG85" s="2">
        <v>880</v>
      </c>
      <c r="AH85" s="2">
        <v>350</v>
      </c>
      <c r="AI85" s="2">
        <v>205</v>
      </c>
    </row>
    <row r="86" spans="2:35" x14ac:dyDescent="0.2">
      <c r="B86" s="2">
        <v>386</v>
      </c>
      <c r="C86" s="2">
        <v>17</v>
      </c>
      <c r="D86" s="2">
        <v>547</v>
      </c>
      <c r="E86" s="2">
        <v>948</v>
      </c>
      <c r="F86" s="2">
        <v>672</v>
      </c>
      <c r="G86" s="2">
        <v>783</v>
      </c>
      <c r="H86" s="2">
        <v>317</v>
      </c>
      <c r="I86" s="2">
        <v>174</v>
      </c>
      <c r="J86" s="2">
        <v>60</v>
      </c>
      <c r="K86" s="2">
        <v>427</v>
      </c>
      <c r="L86" s="2">
        <v>921</v>
      </c>
      <c r="M86" s="2">
        <v>522</v>
      </c>
      <c r="N86" s="2">
        <v>806</v>
      </c>
      <c r="O86" s="2">
        <v>693</v>
      </c>
      <c r="P86" s="2">
        <v>135</v>
      </c>
      <c r="Q86" s="2">
        <v>280</v>
      </c>
      <c r="T86" s="2">
        <v>390</v>
      </c>
      <c r="U86" s="2">
        <v>21</v>
      </c>
      <c r="V86" s="2">
        <v>551</v>
      </c>
      <c r="W86" s="2">
        <v>952</v>
      </c>
      <c r="X86" s="2">
        <v>668</v>
      </c>
      <c r="Y86" s="2">
        <v>779</v>
      </c>
      <c r="Z86" s="2">
        <v>313</v>
      </c>
      <c r="AA86" s="2">
        <v>170</v>
      </c>
      <c r="AB86" s="2">
        <v>64</v>
      </c>
      <c r="AC86" s="2">
        <v>431</v>
      </c>
      <c r="AD86" s="2">
        <v>925</v>
      </c>
      <c r="AE86" s="2">
        <v>526</v>
      </c>
      <c r="AF86" s="2">
        <v>802</v>
      </c>
      <c r="AG86" s="2">
        <v>689</v>
      </c>
      <c r="AH86" s="2">
        <v>131</v>
      </c>
      <c r="AI86" s="2">
        <v>276</v>
      </c>
    </row>
    <row r="87" spans="2:35" x14ac:dyDescent="0.2">
      <c r="B87" s="2">
        <v>37</v>
      </c>
      <c r="C87" s="2">
        <v>438</v>
      </c>
      <c r="D87" s="2">
        <v>904</v>
      </c>
      <c r="E87" s="2">
        <v>535</v>
      </c>
      <c r="F87" s="2">
        <v>827</v>
      </c>
      <c r="G87" s="2">
        <v>684</v>
      </c>
      <c r="H87" s="2">
        <v>154</v>
      </c>
      <c r="I87" s="2">
        <v>265</v>
      </c>
      <c r="J87" s="2">
        <v>415</v>
      </c>
      <c r="K87" s="2">
        <v>16</v>
      </c>
      <c r="L87" s="2">
        <v>574</v>
      </c>
      <c r="M87" s="2">
        <v>941</v>
      </c>
      <c r="N87" s="2">
        <v>641</v>
      </c>
      <c r="O87" s="2">
        <v>786</v>
      </c>
      <c r="P87" s="2">
        <v>292</v>
      </c>
      <c r="Q87" s="2">
        <v>179</v>
      </c>
      <c r="T87" s="2">
        <v>33</v>
      </c>
      <c r="U87" s="2">
        <v>434</v>
      </c>
      <c r="V87" s="2">
        <v>900</v>
      </c>
      <c r="W87" s="2">
        <v>531</v>
      </c>
      <c r="X87" s="2">
        <v>831</v>
      </c>
      <c r="Y87" s="2">
        <v>688</v>
      </c>
      <c r="Z87" s="2">
        <v>158</v>
      </c>
      <c r="AA87" s="2">
        <v>269</v>
      </c>
      <c r="AB87" s="2">
        <v>411</v>
      </c>
      <c r="AC87" s="2">
        <v>12</v>
      </c>
      <c r="AD87" s="2">
        <v>570</v>
      </c>
      <c r="AE87" s="2">
        <v>937</v>
      </c>
      <c r="AF87" s="2">
        <v>645</v>
      </c>
      <c r="AG87" s="2">
        <v>790</v>
      </c>
      <c r="AH87" s="2">
        <v>296</v>
      </c>
      <c r="AI87" s="2">
        <v>183</v>
      </c>
    </row>
    <row r="88" spans="2:35" x14ac:dyDescent="0.2">
      <c r="B88" s="2">
        <v>633</v>
      </c>
      <c r="C88" s="2">
        <v>1002</v>
      </c>
      <c r="D88" s="2">
        <v>476</v>
      </c>
      <c r="E88" s="2">
        <v>75</v>
      </c>
      <c r="F88" s="2">
        <v>359</v>
      </c>
      <c r="G88" s="2">
        <v>248</v>
      </c>
      <c r="H88" s="2">
        <v>710</v>
      </c>
      <c r="I88" s="2">
        <v>853</v>
      </c>
      <c r="J88" s="2">
        <v>963</v>
      </c>
      <c r="K88" s="2">
        <v>596</v>
      </c>
      <c r="L88" s="2">
        <v>98</v>
      </c>
      <c r="M88" s="2">
        <v>497</v>
      </c>
      <c r="N88" s="2">
        <v>221</v>
      </c>
      <c r="O88" s="2">
        <v>334</v>
      </c>
      <c r="P88" s="2">
        <v>896</v>
      </c>
      <c r="Q88" s="2">
        <v>751</v>
      </c>
      <c r="T88" s="2">
        <v>637</v>
      </c>
      <c r="U88" s="2">
        <v>1006</v>
      </c>
      <c r="V88" s="2">
        <v>480</v>
      </c>
      <c r="W88" s="2">
        <v>79</v>
      </c>
      <c r="X88" s="2">
        <v>355</v>
      </c>
      <c r="Y88" s="2">
        <v>244</v>
      </c>
      <c r="Z88" s="2">
        <v>706</v>
      </c>
      <c r="AA88" s="2">
        <v>849</v>
      </c>
      <c r="AB88" s="2">
        <v>967</v>
      </c>
      <c r="AC88" s="2">
        <v>600</v>
      </c>
      <c r="AD88" s="2">
        <v>102</v>
      </c>
      <c r="AE88" s="2">
        <v>501</v>
      </c>
      <c r="AF88" s="2">
        <v>217</v>
      </c>
      <c r="AG88" s="2">
        <v>330</v>
      </c>
      <c r="AH88" s="2">
        <v>892</v>
      </c>
      <c r="AI88" s="2">
        <v>747</v>
      </c>
    </row>
    <row r="89" spans="2:35" x14ac:dyDescent="0.2">
      <c r="B89" s="2">
        <v>990</v>
      </c>
      <c r="C89" s="2">
        <v>589</v>
      </c>
      <c r="D89" s="2">
        <v>127</v>
      </c>
      <c r="E89" s="2">
        <v>496</v>
      </c>
      <c r="F89" s="2">
        <v>196</v>
      </c>
      <c r="G89" s="2">
        <v>339</v>
      </c>
      <c r="H89" s="2">
        <v>865</v>
      </c>
      <c r="I89" s="2">
        <v>754</v>
      </c>
      <c r="J89" s="2">
        <v>616</v>
      </c>
      <c r="K89" s="2">
        <v>1015</v>
      </c>
      <c r="L89" s="2">
        <v>453</v>
      </c>
      <c r="M89" s="2">
        <v>86</v>
      </c>
      <c r="N89" s="2">
        <v>378</v>
      </c>
      <c r="O89" s="2">
        <v>233</v>
      </c>
      <c r="P89" s="2">
        <v>731</v>
      </c>
      <c r="Q89" s="2">
        <v>844</v>
      </c>
      <c r="T89" s="2">
        <v>986</v>
      </c>
      <c r="U89" s="2">
        <v>585</v>
      </c>
      <c r="V89" s="2">
        <v>123</v>
      </c>
      <c r="W89" s="2">
        <v>492</v>
      </c>
      <c r="X89" s="2">
        <v>200</v>
      </c>
      <c r="Y89" s="2">
        <v>343</v>
      </c>
      <c r="Z89" s="2">
        <v>869</v>
      </c>
      <c r="AA89" s="2">
        <v>758</v>
      </c>
      <c r="AB89" s="2">
        <v>612</v>
      </c>
      <c r="AC89" s="2">
        <v>1011</v>
      </c>
      <c r="AD89" s="2">
        <v>449</v>
      </c>
      <c r="AE89" s="2">
        <v>82</v>
      </c>
      <c r="AF89" s="2">
        <v>382</v>
      </c>
      <c r="AG89" s="2">
        <v>237</v>
      </c>
      <c r="AH89" s="2">
        <v>735</v>
      </c>
      <c r="AI89" s="2">
        <v>848</v>
      </c>
    </row>
    <row r="90" spans="2:35" x14ac:dyDescent="0.2">
      <c r="B90" s="2">
        <v>696</v>
      </c>
      <c r="C90" s="2">
        <v>807</v>
      </c>
      <c r="D90" s="2">
        <v>277</v>
      </c>
      <c r="E90" s="2">
        <v>134</v>
      </c>
      <c r="F90" s="2">
        <v>426</v>
      </c>
      <c r="G90" s="2">
        <v>57</v>
      </c>
      <c r="H90" s="2">
        <v>523</v>
      </c>
      <c r="I90" s="2">
        <v>924</v>
      </c>
      <c r="J90" s="2">
        <v>782</v>
      </c>
      <c r="K90" s="2">
        <v>669</v>
      </c>
      <c r="L90" s="2">
        <v>175</v>
      </c>
      <c r="M90" s="2">
        <v>320</v>
      </c>
      <c r="N90" s="2">
        <v>20</v>
      </c>
      <c r="O90" s="2">
        <v>387</v>
      </c>
      <c r="P90" s="2">
        <v>945</v>
      </c>
      <c r="Q90" s="2">
        <v>546</v>
      </c>
      <c r="T90" s="2">
        <v>692</v>
      </c>
      <c r="U90" s="2">
        <v>803</v>
      </c>
      <c r="V90" s="2">
        <v>273</v>
      </c>
      <c r="W90" s="2">
        <v>130</v>
      </c>
      <c r="X90" s="2">
        <v>430</v>
      </c>
      <c r="Y90" s="2">
        <v>61</v>
      </c>
      <c r="Z90" s="2">
        <v>527</v>
      </c>
      <c r="AA90" s="2">
        <v>928</v>
      </c>
      <c r="AB90" s="2">
        <v>778</v>
      </c>
      <c r="AC90" s="2">
        <v>665</v>
      </c>
      <c r="AD90" s="2">
        <v>171</v>
      </c>
      <c r="AE90" s="2">
        <v>316</v>
      </c>
      <c r="AF90" s="2">
        <v>24</v>
      </c>
      <c r="AG90" s="2">
        <v>391</v>
      </c>
      <c r="AH90" s="2">
        <v>949</v>
      </c>
      <c r="AI90" s="2">
        <v>550</v>
      </c>
    </row>
    <row r="91" spans="2:35" x14ac:dyDescent="0.2">
      <c r="B91" s="2">
        <v>787</v>
      </c>
      <c r="C91" s="2">
        <v>644</v>
      </c>
      <c r="D91" s="2">
        <v>178</v>
      </c>
      <c r="E91" s="2">
        <v>289</v>
      </c>
      <c r="F91" s="2">
        <v>13</v>
      </c>
      <c r="G91" s="2">
        <v>414</v>
      </c>
      <c r="H91" s="2">
        <v>944</v>
      </c>
      <c r="I91" s="2">
        <v>575</v>
      </c>
      <c r="J91" s="2">
        <v>681</v>
      </c>
      <c r="K91" s="2">
        <v>826</v>
      </c>
      <c r="L91" s="2">
        <v>268</v>
      </c>
      <c r="M91" s="2">
        <v>155</v>
      </c>
      <c r="N91" s="2">
        <v>439</v>
      </c>
      <c r="O91" s="2">
        <v>40</v>
      </c>
      <c r="P91" s="2">
        <v>534</v>
      </c>
      <c r="Q91" s="2">
        <v>901</v>
      </c>
      <c r="T91" s="2">
        <v>791</v>
      </c>
      <c r="U91" s="2">
        <v>648</v>
      </c>
      <c r="V91" s="2">
        <v>182</v>
      </c>
      <c r="W91" s="2">
        <v>293</v>
      </c>
      <c r="X91" s="2">
        <v>9</v>
      </c>
      <c r="Y91" s="2">
        <v>410</v>
      </c>
      <c r="Z91" s="2">
        <v>940</v>
      </c>
      <c r="AA91" s="2">
        <v>571</v>
      </c>
      <c r="AB91" s="2">
        <v>685</v>
      </c>
      <c r="AC91" s="2">
        <v>830</v>
      </c>
      <c r="AD91" s="2">
        <v>272</v>
      </c>
      <c r="AE91" s="2">
        <v>159</v>
      </c>
      <c r="AF91" s="2">
        <v>435</v>
      </c>
      <c r="AG91" s="2">
        <v>36</v>
      </c>
      <c r="AH91" s="2">
        <v>530</v>
      </c>
      <c r="AI91" s="2">
        <v>897</v>
      </c>
    </row>
    <row r="92" spans="2:35" x14ac:dyDescent="0.2">
      <c r="B92" s="2">
        <v>335</v>
      </c>
      <c r="C92" s="2">
        <v>224</v>
      </c>
      <c r="D92" s="2">
        <v>750</v>
      </c>
      <c r="E92" s="2">
        <v>893</v>
      </c>
      <c r="F92" s="2">
        <v>593</v>
      </c>
      <c r="G92" s="2">
        <v>962</v>
      </c>
      <c r="H92" s="2">
        <v>500</v>
      </c>
      <c r="I92" s="2">
        <v>99</v>
      </c>
      <c r="J92" s="2">
        <v>245</v>
      </c>
      <c r="K92" s="2">
        <v>358</v>
      </c>
      <c r="L92" s="2">
        <v>856</v>
      </c>
      <c r="M92" s="2">
        <v>711</v>
      </c>
      <c r="N92" s="2">
        <v>1003</v>
      </c>
      <c r="O92" s="2">
        <v>636</v>
      </c>
      <c r="P92" s="2">
        <v>74</v>
      </c>
      <c r="Q92" s="2">
        <v>473</v>
      </c>
      <c r="T92" s="2">
        <v>331</v>
      </c>
      <c r="U92" s="2">
        <v>220</v>
      </c>
      <c r="V92" s="2">
        <v>746</v>
      </c>
      <c r="W92" s="2">
        <v>889</v>
      </c>
      <c r="X92" s="2">
        <v>597</v>
      </c>
      <c r="Y92" s="2">
        <v>966</v>
      </c>
      <c r="Z92" s="2">
        <v>504</v>
      </c>
      <c r="AA92" s="2">
        <v>103</v>
      </c>
      <c r="AB92" s="2">
        <v>241</v>
      </c>
      <c r="AC92" s="2">
        <v>354</v>
      </c>
      <c r="AD92" s="2">
        <v>852</v>
      </c>
      <c r="AE92" s="2">
        <v>707</v>
      </c>
      <c r="AF92" s="2">
        <v>1007</v>
      </c>
      <c r="AG92" s="2">
        <v>640</v>
      </c>
      <c r="AH92" s="2">
        <v>78</v>
      </c>
      <c r="AI92" s="2">
        <v>477</v>
      </c>
    </row>
    <row r="93" spans="2:35" x14ac:dyDescent="0.2">
      <c r="B93" s="2">
        <v>236</v>
      </c>
      <c r="C93" s="2">
        <v>379</v>
      </c>
      <c r="D93" s="2">
        <v>841</v>
      </c>
      <c r="E93" s="2">
        <v>730</v>
      </c>
      <c r="F93" s="2">
        <v>1014</v>
      </c>
      <c r="G93" s="2">
        <v>613</v>
      </c>
      <c r="H93" s="2">
        <v>87</v>
      </c>
      <c r="I93" s="2">
        <v>456</v>
      </c>
      <c r="J93" s="2">
        <v>338</v>
      </c>
      <c r="K93" s="2">
        <v>193</v>
      </c>
      <c r="L93" s="2">
        <v>755</v>
      </c>
      <c r="M93" s="2">
        <v>868</v>
      </c>
      <c r="N93" s="2">
        <v>592</v>
      </c>
      <c r="O93" s="2">
        <v>991</v>
      </c>
      <c r="P93" s="2">
        <v>493</v>
      </c>
      <c r="Q93" s="2">
        <v>126</v>
      </c>
      <c r="T93" s="2">
        <v>240</v>
      </c>
      <c r="U93" s="2">
        <v>383</v>
      </c>
      <c r="V93" s="2">
        <v>845</v>
      </c>
      <c r="W93" s="2">
        <v>734</v>
      </c>
      <c r="X93" s="2">
        <v>1010</v>
      </c>
      <c r="Y93" s="2">
        <v>609</v>
      </c>
      <c r="Z93" s="2">
        <v>83</v>
      </c>
      <c r="AA93" s="2">
        <v>452</v>
      </c>
      <c r="AB93" s="2">
        <v>342</v>
      </c>
      <c r="AC93" s="2">
        <v>197</v>
      </c>
      <c r="AD93" s="2">
        <v>759</v>
      </c>
      <c r="AE93" s="2">
        <v>872</v>
      </c>
      <c r="AF93" s="2">
        <v>588</v>
      </c>
      <c r="AG93" s="2">
        <v>987</v>
      </c>
      <c r="AH93" s="2">
        <v>489</v>
      </c>
      <c r="AI93" s="2">
        <v>122</v>
      </c>
    </row>
    <row r="94" spans="2:35" x14ac:dyDescent="0.2">
      <c r="B94" s="2">
        <v>309</v>
      </c>
      <c r="C94" s="2">
        <v>166</v>
      </c>
      <c r="D94" s="2">
        <v>664</v>
      </c>
      <c r="E94" s="2">
        <v>775</v>
      </c>
      <c r="F94" s="2">
        <v>555</v>
      </c>
      <c r="G94" s="2">
        <v>956</v>
      </c>
      <c r="H94" s="2">
        <v>394</v>
      </c>
      <c r="I94" s="2">
        <v>25</v>
      </c>
      <c r="J94" s="2">
        <v>143</v>
      </c>
      <c r="K94" s="2">
        <v>288</v>
      </c>
      <c r="L94" s="2">
        <v>814</v>
      </c>
      <c r="M94" s="2">
        <v>701</v>
      </c>
      <c r="N94" s="2">
        <v>913</v>
      </c>
      <c r="O94" s="2">
        <v>514</v>
      </c>
      <c r="P94" s="2">
        <v>52</v>
      </c>
      <c r="Q94" s="2">
        <v>419</v>
      </c>
      <c r="T94" s="2">
        <v>305</v>
      </c>
      <c r="U94" s="2">
        <v>162</v>
      </c>
      <c r="V94" s="2">
        <v>660</v>
      </c>
      <c r="W94" s="2">
        <v>771</v>
      </c>
      <c r="X94" s="2">
        <v>559</v>
      </c>
      <c r="Y94" s="2">
        <v>960</v>
      </c>
      <c r="Z94" s="2">
        <v>398</v>
      </c>
      <c r="AA94" s="2">
        <v>29</v>
      </c>
      <c r="AB94" s="2">
        <v>139</v>
      </c>
      <c r="AC94" s="2">
        <v>284</v>
      </c>
      <c r="AD94" s="2">
        <v>810</v>
      </c>
      <c r="AE94" s="2">
        <v>697</v>
      </c>
      <c r="AF94" s="2">
        <v>917</v>
      </c>
      <c r="AG94" s="2">
        <v>518</v>
      </c>
      <c r="AH94" s="2">
        <v>56</v>
      </c>
      <c r="AI94" s="2">
        <v>423</v>
      </c>
    </row>
    <row r="95" spans="2:35" x14ac:dyDescent="0.2">
      <c r="B95" s="2">
        <v>146</v>
      </c>
      <c r="C95" s="2">
        <v>257</v>
      </c>
      <c r="D95" s="2">
        <v>819</v>
      </c>
      <c r="E95" s="2">
        <v>676</v>
      </c>
      <c r="F95" s="2">
        <v>912</v>
      </c>
      <c r="G95" s="2">
        <v>543</v>
      </c>
      <c r="H95" s="2">
        <v>45</v>
      </c>
      <c r="I95" s="2">
        <v>446</v>
      </c>
      <c r="J95" s="2">
        <v>300</v>
      </c>
      <c r="K95" s="2">
        <v>187</v>
      </c>
      <c r="L95" s="2">
        <v>649</v>
      </c>
      <c r="M95" s="2">
        <v>794</v>
      </c>
      <c r="N95" s="2">
        <v>566</v>
      </c>
      <c r="O95" s="2">
        <v>933</v>
      </c>
      <c r="P95" s="2">
        <v>407</v>
      </c>
      <c r="Q95" s="2">
        <v>8</v>
      </c>
      <c r="T95" s="2">
        <v>150</v>
      </c>
      <c r="U95" s="2">
        <v>261</v>
      </c>
      <c r="V95" s="2">
        <v>823</v>
      </c>
      <c r="W95" s="2">
        <v>680</v>
      </c>
      <c r="X95" s="2">
        <v>908</v>
      </c>
      <c r="Y95" s="2">
        <v>539</v>
      </c>
      <c r="Z95" s="2">
        <v>41</v>
      </c>
      <c r="AA95" s="2">
        <v>442</v>
      </c>
      <c r="AB95" s="2">
        <v>304</v>
      </c>
      <c r="AC95" s="2">
        <v>191</v>
      </c>
      <c r="AD95" s="2">
        <v>653</v>
      </c>
      <c r="AE95" s="2">
        <v>798</v>
      </c>
      <c r="AF95" s="2">
        <v>562</v>
      </c>
      <c r="AG95" s="2">
        <v>929</v>
      </c>
      <c r="AH95" s="2">
        <v>403</v>
      </c>
      <c r="AI95" s="2">
        <v>4</v>
      </c>
    </row>
    <row r="96" spans="2:35" x14ac:dyDescent="0.2">
      <c r="B96" s="2">
        <v>718</v>
      </c>
      <c r="C96" s="2">
        <v>861</v>
      </c>
      <c r="D96" s="2">
        <v>367</v>
      </c>
      <c r="E96" s="2">
        <v>256</v>
      </c>
      <c r="F96" s="2">
        <v>468</v>
      </c>
      <c r="G96" s="2">
        <v>67</v>
      </c>
      <c r="H96" s="2">
        <v>625</v>
      </c>
      <c r="I96" s="2">
        <v>994</v>
      </c>
      <c r="J96" s="2">
        <v>888</v>
      </c>
      <c r="K96" s="2">
        <v>743</v>
      </c>
      <c r="L96" s="2">
        <v>213</v>
      </c>
      <c r="M96" s="2">
        <v>326</v>
      </c>
      <c r="N96" s="2">
        <v>106</v>
      </c>
      <c r="O96" s="2">
        <v>505</v>
      </c>
      <c r="P96" s="2">
        <v>971</v>
      </c>
      <c r="Q96" s="2">
        <v>604</v>
      </c>
      <c r="T96" s="2">
        <v>714</v>
      </c>
      <c r="U96" s="2">
        <v>857</v>
      </c>
      <c r="V96" s="2">
        <v>363</v>
      </c>
      <c r="W96" s="2">
        <v>252</v>
      </c>
      <c r="X96" s="2">
        <v>472</v>
      </c>
      <c r="Y96" s="2">
        <v>71</v>
      </c>
      <c r="Z96" s="2">
        <v>629</v>
      </c>
      <c r="AA96" s="2">
        <v>998</v>
      </c>
      <c r="AB96" s="2">
        <v>884</v>
      </c>
      <c r="AC96" s="2">
        <v>739</v>
      </c>
      <c r="AD96" s="2">
        <v>209</v>
      </c>
      <c r="AE96" s="2">
        <v>322</v>
      </c>
      <c r="AF96" s="2">
        <v>110</v>
      </c>
      <c r="AG96" s="2">
        <v>509</v>
      </c>
      <c r="AH96" s="2">
        <v>975</v>
      </c>
      <c r="AI96" s="2">
        <v>608</v>
      </c>
    </row>
    <row r="97" spans="2:35" x14ac:dyDescent="0.2">
      <c r="B97" s="2">
        <v>873</v>
      </c>
      <c r="C97" s="2">
        <v>762</v>
      </c>
      <c r="D97" s="2">
        <v>204</v>
      </c>
      <c r="E97" s="2">
        <v>347</v>
      </c>
      <c r="F97" s="2">
        <v>119</v>
      </c>
      <c r="G97" s="2">
        <v>488</v>
      </c>
      <c r="H97" s="2">
        <v>982</v>
      </c>
      <c r="I97" s="2">
        <v>581</v>
      </c>
      <c r="J97" s="2">
        <v>723</v>
      </c>
      <c r="K97" s="2">
        <v>836</v>
      </c>
      <c r="L97" s="2">
        <v>370</v>
      </c>
      <c r="M97" s="2">
        <v>225</v>
      </c>
      <c r="N97" s="2">
        <v>461</v>
      </c>
      <c r="O97" s="2">
        <v>94</v>
      </c>
      <c r="P97" s="2">
        <v>624</v>
      </c>
      <c r="Q97" s="2">
        <v>1023</v>
      </c>
      <c r="T97" s="2">
        <v>877</v>
      </c>
      <c r="U97" s="2">
        <v>766</v>
      </c>
      <c r="V97" s="2">
        <v>208</v>
      </c>
      <c r="W97" s="2">
        <v>351</v>
      </c>
      <c r="X97" s="2">
        <v>115</v>
      </c>
      <c r="Y97" s="2">
        <v>484</v>
      </c>
      <c r="Z97" s="2">
        <v>978</v>
      </c>
      <c r="AA97" s="2">
        <v>577</v>
      </c>
      <c r="AB97" s="2">
        <v>727</v>
      </c>
      <c r="AC97" s="2">
        <v>840</v>
      </c>
      <c r="AD97" s="2">
        <v>374</v>
      </c>
      <c r="AE97" s="2">
        <v>229</v>
      </c>
      <c r="AF97" s="2">
        <v>457</v>
      </c>
      <c r="AG97" s="2">
        <v>90</v>
      </c>
      <c r="AH97" s="2">
        <v>620</v>
      </c>
      <c r="AI97" s="2">
        <v>1019</v>
      </c>
    </row>
    <row r="100" spans="2:35" x14ac:dyDescent="0.2">
      <c r="B100" s="2">
        <v>515</v>
      </c>
      <c r="C100" s="2">
        <v>567</v>
      </c>
      <c r="D100" s="2">
        <v>601</v>
      </c>
      <c r="E100" s="2">
        <v>621</v>
      </c>
      <c r="F100" s="2">
        <v>672</v>
      </c>
      <c r="G100" s="2">
        <v>684</v>
      </c>
      <c r="H100" s="2">
        <v>710</v>
      </c>
      <c r="I100" s="2">
        <v>754</v>
      </c>
      <c r="J100" s="2">
        <v>782</v>
      </c>
      <c r="K100" s="2">
        <v>826</v>
      </c>
      <c r="L100" s="2">
        <v>856</v>
      </c>
      <c r="M100" s="2">
        <v>868</v>
      </c>
      <c r="N100" s="2">
        <v>913</v>
      </c>
      <c r="O100" s="2">
        <v>933</v>
      </c>
      <c r="P100" s="2">
        <v>971</v>
      </c>
      <c r="Q100" s="2">
        <v>1023</v>
      </c>
      <c r="T100" s="2">
        <v>519</v>
      </c>
      <c r="U100" s="2">
        <v>563</v>
      </c>
      <c r="V100" s="2">
        <v>605</v>
      </c>
      <c r="W100" s="2">
        <v>617</v>
      </c>
      <c r="X100" s="2">
        <v>668</v>
      </c>
      <c r="Y100" s="2">
        <v>688</v>
      </c>
      <c r="Z100" s="2">
        <v>706</v>
      </c>
      <c r="AA100" s="2">
        <v>758</v>
      </c>
      <c r="AB100" s="2">
        <v>778</v>
      </c>
      <c r="AC100" s="2">
        <v>830</v>
      </c>
      <c r="AD100" s="2">
        <v>852</v>
      </c>
      <c r="AE100" s="2">
        <v>872</v>
      </c>
      <c r="AF100" s="2">
        <v>917</v>
      </c>
      <c r="AG100" s="2">
        <v>929</v>
      </c>
      <c r="AH100" s="2">
        <v>975</v>
      </c>
      <c r="AI100" s="2">
        <v>1019</v>
      </c>
    </row>
    <row r="101" spans="2:35" x14ac:dyDescent="0.2">
      <c r="B101" s="2">
        <v>526</v>
      </c>
      <c r="C101" s="2">
        <v>570</v>
      </c>
      <c r="D101" s="2">
        <v>600</v>
      </c>
      <c r="E101" s="2">
        <v>612</v>
      </c>
      <c r="F101" s="2">
        <v>657</v>
      </c>
      <c r="G101" s="2">
        <v>677</v>
      </c>
      <c r="H101" s="2">
        <v>715</v>
      </c>
      <c r="I101" s="2">
        <v>767</v>
      </c>
      <c r="J101" s="2">
        <v>771</v>
      </c>
      <c r="K101" s="2">
        <v>823</v>
      </c>
      <c r="L101" s="2">
        <v>857</v>
      </c>
      <c r="M101" s="2">
        <v>877</v>
      </c>
      <c r="N101" s="2">
        <v>928</v>
      </c>
      <c r="O101" s="2">
        <v>940</v>
      </c>
      <c r="P101" s="2">
        <v>966</v>
      </c>
      <c r="Q101" s="2">
        <v>1010</v>
      </c>
      <c r="T101" s="2">
        <v>522</v>
      </c>
      <c r="U101" s="2">
        <v>574</v>
      </c>
      <c r="V101" s="2">
        <v>596</v>
      </c>
      <c r="W101" s="2">
        <v>616</v>
      </c>
      <c r="X101" s="2">
        <v>661</v>
      </c>
      <c r="Y101" s="2">
        <v>673</v>
      </c>
      <c r="Z101" s="2">
        <v>719</v>
      </c>
      <c r="AA101" s="2">
        <v>763</v>
      </c>
      <c r="AB101" s="2">
        <v>775</v>
      </c>
      <c r="AC101" s="2">
        <v>819</v>
      </c>
      <c r="AD101" s="2">
        <v>861</v>
      </c>
      <c r="AE101" s="2">
        <v>873</v>
      </c>
      <c r="AF101" s="2">
        <v>924</v>
      </c>
      <c r="AG101" s="2">
        <v>944</v>
      </c>
      <c r="AH101" s="2">
        <v>962</v>
      </c>
      <c r="AI101" s="2">
        <v>1014</v>
      </c>
    </row>
    <row r="113" spans="2:35" x14ac:dyDescent="0.2">
      <c r="I113" s="79"/>
    </row>
    <row r="114" spans="2:35" x14ac:dyDescent="0.2">
      <c r="I114" s="2">
        <v>2</v>
      </c>
      <c r="AA114" s="2">
        <v>18</v>
      </c>
    </row>
    <row r="117" spans="2:35" x14ac:dyDescent="0.2">
      <c r="F117" s="2" t="s">
        <v>5</v>
      </c>
      <c r="X117" s="2" t="s">
        <v>5</v>
      </c>
    </row>
    <row r="119" spans="2:35" ht="21" x14ac:dyDescent="0.35">
      <c r="I119" s="93" t="s">
        <v>1188</v>
      </c>
      <c r="AA119" s="93" t="s">
        <v>1192</v>
      </c>
    </row>
    <row r="120" spans="2:35" ht="15" x14ac:dyDescent="0.25">
      <c r="I120" s="94" t="s">
        <v>1203</v>
      </c>
      <c r="AA120" s="94" t="s">
        <v>1204</v>
      </c>
    </row>
    <row r="121" spans="2:35" ht="15" x14ac:dyDescent="0.25">
      <c r="I121" s="94"/>
    </row>
    <row r="123" spans="2:35" x14ac:dyDescent="0.2">
      <c r="B123" s="2" t="s">
        <v>5</v>
      </c>
    </row>
    <row r="124" spans="2:35" x14ac:dyDescent="0.2">
      <c r="B124" s="2">
        <v>3</v>
      </c>
      <c r="C124" s="2">
        <v>404</v>
      </c>
      <c r="D124" s="2">
        <v>930</v>
      </c>
      <c r="E124" s="2">
        <v>561</v>
      </c>
      <c r="F124" s="2">
        <v>797</v>
      </c>
      <c r="G124" s="2">
        <v>654</v>
      </c>
      <c r="H124" s="2">
        <v>192</v>
      </c>
      <c r="I124" s="2">
        <v>303</v>
      </c>
      <c r="J124" s="2">
        <v>441</v>
      </c>
      <c r="K124" s="2">
        <v>42</v>
      </c>
      <c r="L124" s="2">
        <v>540</v>
      </c>
      <c r="M124" s="2">
        <v>907</v>
      </c>
      <c r="N124" s="2">
        <v>679</v>
      </c>
      <c r="O124" s="2">
        <v>824</v>
      </c>
      <c r="P124" s="2">
        <v>262</v>
      </c>
      <c r="Q124" s="2">
        <v>149</v>
      </c>
      <c r="T124" s="2">
        <v>7</v>
      </c>
      <c r="U124" s="2">
        <v>408</v>
      </c>
      <c r="V124" s="2">
        <v>934</v>
      </c>
      <c r="W124" s="2">
        <v>565</v>
      </c>
      <c r="X124" s="2">
        <v>793</v>
      </c>
      <c r="Y124" s="2">
        <v>650</v>
      </c>
      <c r="Z124" s="2">
        <v>188</v>
      </c>
      <c r="AA124" s="2">
        <v>299</v>
      </c>
      <c r="AB124" s="2">
        <v>445</v>
      </c>
      <c r="AC124" s="2">
        <v>46</v>
      </c>
      <c r="AD124" s="2">
        <v>544</v>
      </c>
      <c r="AE124" s="2">
        <v>911</v>
      </c>
      <c r="AF124" s="2">
        <v>675</v>
      </c>
      <c r="AG124" s="2">
        <v>820</v>
      </c>
      <c r="AH124" s="2">
        <v>258</v>
      </c>
      <c r="AI124" s="2">
        <v>145</v>
      </c>
    </row>
    <row r="125" spans="2:35" x14ac:dyDescent="0.2">
      <c r="B125" s="2">
        <v>424</v>
      </c>
      <c r="C125" s="2">
        <v>55</v>
      </c>
      <c r="D125" s="2">
        <v>517</v>
      </c>
      <c r="E125" s="2">
        <v>918</v>
      </c>
      <c r="F125" s="2">
        <v>698</v>
      </c>
      <c r="G125" s="2">
        <v>809</v>
      </c>
      <c r="H125" s="2">
        <v>283</v>
      </c>
      <c r="I125" s="2">
        <v>140</v>
      </c>
      <c r="J125" s="2">
        <v>30</v>
      </c>
      <c r="K125" s="2">
        <v>397</v>
      </c>
      <c r="L125" s="2">
        <v>959</v>
      </c>
      <c r="M125" s="2">
        <v>560</v>
      </c>
      <c r="N125" s="2">
        <v>772</v>
      </c>
      <c r="O125" s="2">
        <v>659</v>
      </c>
      <c r="P125" s="2">
        <v>161</v>
      </c>
      <c r="Q125" s="2">
        <v>306</v>
      </c>
      <c r="T125" s="2">
        <v>420</v>
      </c>
      <c r="U125" s="2">
        <v>51</v>
      </c>
      <c r="V125" s="2">
        <v>513</v>
      </c>
      <c r="W125" s="2">
        <v>914</v>
      </c>
      <c r="X125" s="2">
        <v>702</v>
      </c>
      <c r="Y125" s="2">
        <v>813</v>
      </c>
      <c r="Z125" s="2">
        <v>287</v>
      </c>
      <c r="AA125" s="2">
        <v>144</v>
      </c>
      <c r="AB125" s="2">
        <v>26</v>
      </c>
      <c r="AC125" s="2">
        <v>393</v>
      </c>
      <c r="AD125" s="2">
        <v>955</v>
      </c>
      <c r="AE125" s="2">
        <v>556</v>
      </c>
      <c r="AF125" s="2">
        <v>776</v>
      </c>
      <c r="AG125" s="2">
        <v>663</v>
      </c>
      <c r="AH125" s="2">
        <v>165</v>
      </c>
      <c r="AI125" s="2">
        <v>310</v>
      </c>
    </row>
    <row r="126" spans="2:35" x14ac:dyDescent="0.2">
      <c r="B126" s="2">
        <v>1020</v>
      </c>
      <c r="C126" s="2">
        <v>619</v>
      </c>
      <c r="D126" s="2">
        <v>89</v>
      </c>
      <c r="E126" s="2">
        <v>458</v>
      </c>
      <c r="F126" s="2">
        <v>230</v>
      </c>
      <c r="G126" s="2">
        <v>373</v>
      </c>
      <c r="H126" s="2">
        <v>839</v>
      </c>
      <c r="I126" s="2">
        <v>728</v>
      </c>
      <c r="J126" s="2">
        <v>578</v>
      </c>
      <c r="K126" s="2">
        <v>977</v>
      </c>
      <c r="L126" s="2">
        <v>483</v>
      </c>
      <c r="M126" s="2">
        <v>116</v>
      </c>
      <c r="N126" s="2">
        <v>352</v>
      </c>
      <c r="O126" s="2">
        <v>207</v>
      </c>
      <c r="P126" s="2">
        <v>765</v>
      </c>
      <c r="Q126" s="2">
        <v>878</v>
      </c>
      <c r="T126" s="2">
        <v>1024</v>
      </c>
      <c r="U126" s="2">
        <v>623</v>
      </c>
      <c r="V126" s="2">
        <v>93</v>
      </c>
      <c r="W126" s="2">
        <v>462</v>
      </c>
      <c r="X126" s="2">
        <v>226</v>
      </c>
      <c r="Y126" s="2">
        <v>369</v>
      </c>
      <c r="Z126" s="2">
        <v>835</v>
      </c>
      <c r="AA126" s="2">
        <v>724</v>
      </c>
      <c r="AB126" s="2">
        <v>582</v>
      </c>
      <c r="AC126" s="2">
        <v>981</v>
      </c>
      <c r="AD126" s="2">
        <v>487</v>
      </c>
      <c r="AE126" s="2">
        <v>120</v>
      </c>
      <c r="AF126" s="2">
        <v>348</v>
      </c>
      <c r="AG126" s="2">
        <v>203</v>
      </c>
      <c r="AH126" s="2">
        <v>761</v>
      </c>
      <c r="AI126" s="2">
        <v>874</v>
      </c>
    </row>
    <row r="127" spans="2:35" x14ac:dyDescent="0.2">
      <c r="B127" s="2">
        <v>607</v>
      </c>
      <c r="C127" s="2">
        <v>976</v>
      </c>
      <c r="D127" s="2">
        <v>510</v>
      </c>
      <c r="E127" s="2">
        <v>109</v>
      </c>
      <c r="F127" s="2">
        <v>321</v>
      </c>
      <c r="G127" s="2">
        <v>210</v>
      </c>
      <c r="H127" s="2">
        <v>740</v>
      </c>
      <c r="I127" s="2">
        <v>883</v>
      </c>
      <c r="J127" s="2">
        <v>997</v>
      </c>
      <c r="K127" s="2">
        <v>630</v>
      </c>
      <c r="L127" s="2">
        <v>72</v>
      </c>
      <c r="M127" s="2">
        <v>471</v>
      </c>
      <c r="N127" s="2">
        <v>251</v>
      </c>
      <c r="O127" s="2">
        <v>364</v>
      </c>
      <c r="P127" s="2">
        <v>858</v>
      </c>
      <c r="Q127" s="2">
        <v>713</v>
      </c>
      <c r="T127" s="2">
        <v>603</v>
      </c>
      <c r="U127" s="2">
        <v>972</v>
      </c>
      <c r="V127" s="2">
        <v>506</v>
      </c>
      <c r="W127" s="2">
        <v>105</v>
      </c>
      <c r="X127" s="2">
        <v>325</v>
      </c>
      <c r="Y127" s="2">
        <v>214</v>
      </c>
      <c r="Z127" s="2">
        <v>744</v>
      </c>
      <c r="AA127" s="2">
        <v>887</v>
      </c>
      <c r="AB127" s="2">
        <v>993</v>
      </c>
      <c r="AC127" s="2">
        <v>626</v>
      </c>
      <c r="AD127" s="2">
        <v>68</v>
      </c>
      <c r="AE127" s="2">
        <v>467</v>
      </c>
      <c r="AF127" s="2">
        <v>255</v>
      </c>
      <c r="AG127" s="2">
        <v>368</v>
      </c>
      <c r="AH127" s="2">
        <v>862</v>
      </c>
      <c r="AI127" s="2">
        <v>717</v>
      </c>
    </row>
    <row r="128" spans="2:35" x14ac:dyDescent="0.2">
      <c r="B128" s="2">
        <v>898</v>
      </c>
      <c r="C128" s="2">
        <v>529</v>
      </c>
      <c r="D128" s="2">
        <v>35</v>
      </c>
      <c r="E128" s="2">
        <v>436</v>
      </c>
      <c r="F128" s="2">
        <v>160</v>
      </c>
      <c r="G128" s="2">
        <v>271</v>
      </c>
      <c r="H128" s="2">
        <v>829</v>
      </c>
      <c r="I128" s="2">
        <v>686</v>
      </c>
      <c r="J128" s="2">
        <v>572</v>
      </c>
      <c r="K128" s="2">
        <v>939</v>
      </c>
      <c r="L128" s="2">
        <v>409</v>
      </c>
      <c r="M128" s="2">
        <v>10</v>
      </c>
      <c r="N128" s="2">
        <v>294</v>
      </c>
      <c r="O128" s="2">
        <v>181</v>
      </c>
      <c r="P128" s="2">
        <v>647</v>
      </c>
      <c r="Q128" s="2">
        <v>792</v>
      </c>
      <c r="T128" s="2">
        <v>902</v>
      </c>
      <c r="U128" s="2">
        <v>533</v>
      </c>
      <c r="V128" s="2">
        <v>39</v>
      </c>
      <c r="W128" s="2">
        <v>440</v>
      </c>
      <c r="X128" s="2">
        <v>156</v>
      </c>
      <c r="Y128" s="2">
        <v>267</v>
      </c>
      <c r="Z128" s="2">
        <v>825</v>
      </c>
      <c r="AA128" s="2">
        <v>682</v>
      </c>
      <c r="AB128" s="2">
        <v>576</v>
      </c>
      <c r="AC128" s="2">
        <v>943</v>
      </c>
      <c r="AD128" s="2">
        <v>413</v>
      </c>
      <c r="AE128" s="2">
        <v>14</v>
      </c>
      <c r="AF128" s="2">
        <v>290</v>
      </c>
      <c r="AG128" s="2">
        <v>177</v>
      </c>
      <c r="AH128" s="2">
        <v>643</v>
      </c>
      <c r="AI128" s="2">
        <v>788</v>
      </c>
    </row>
    <row r="129" spans="2:35" x14ac:dyDescent="0.2">
      <c r="B129" s="2">
        <v>549</v>
      </c>
      <c r="C129" s="2">
        <v>950</v>
      </c>
      <c r="D129" s="2">
        <v>392</v>
      </c>
      <c r="E129" s="2">
        <v>23</v>
      </c>
      <c r="F129" s="2">
        <v>315</v>
      </c>
      <c r="G129" s="2">
        <v>172</v>
      </c>
      <c r="H129" s="2">
        <v>666</v>
      </c>
      <c r="I129" s="2">
        <v>777</v>
      </c>
      <c r="J129" s="2">
        <v>927</v>
      </c>
      <c r="K129" s="2">
        <v>528</v>
      </c>
      <c r="L129" s="2">
        <v>62</v>
      </c>
      <c r="M129" s="2">
        <v>429</v>
      </c>
      <c r="N129" s="2">
        <v>129</v>
      </c>
      <c r="O129" s="2">
        <v>274</v>
      </c>
      <c r="P129" s="2">
        <v>804</v>
      </c>
      <c r="Q129" s="2">
        <v>691</v>
      </c>
      <c r="T129" s="2">
        <v>545</v>
      </c>
      <c r="U129" s="2">
        <v>946</v>
      </c>
      <c r="V129" s="2">
        <v>388</v>
      </c>
      <c r="W129" s="2">
        <v>19</v>
      </c>
      <c r="X129" s="2">
        <v>319</v>
      </c>
      <c r="Y129" s="2">
        <v>176</v>
      </c>
      <c r="Z129" s="2">
        <v>670</v>
      </c>
      <c r="AA129" s="2">
        <v>781</v>
      </c>
      <c r="AB129" s="2">
        <v>923</v>
      </c>
      <c r="AC129" s="2">
        <v>524</v>
      </c>
      <c r="AD129" s="2">
        <v>58</v>
      </c>
      <c r="AE129" s="2">
        <v>425</v>
      </c>
      <c r="AF129" s="2">
        <v>133</v>
      </c>
      <c r="AG129" s="2">
        <v>278</v>
      </c>
      <c r="AH129" s="2">
        <v>808</v>
      </c>
      <c r="AI129" s="2">
        <v>695</v>
      </c>
    </row>
    <row r="130" spans="2:35" x14ac:dyDescent="0.2">
      <c r="B130" s="2">
        <v>121</v>
      </c>
      <c r="C130" s="2">
        <v>490</v>
      </c>
      <c r="D130" s="2">
        <v>988</v>
      </c>
      <c r="E130" s="2">
        <v>587</v>
      </c>
      <c r="F130" s="2">
        <v>871</v>
      </c>
      <c r="G130" s="2">
        <v>760</v>
      </c>
      <c r="H130" s="2">
        <v>198</v>
      </c>
      <c r="I130" s="2">
        <v>341</v>
      </c>
      <c r="J130" s="2">
        <v>451</v>
      </c>
      <c r="K130" s="2">
        <v>84</v>
      </c>
      <c r="L130" s="2">
        <v>610</v>
      </c>
      <c r="M130" s="2">
        <v>1009</v>
      </c>
      <c r="N130" s="2">
        <v>733</v>
      </c>
      <c r="O130" s="2">
        <v>846</v>
      </c>
      <c r="P130" s="2">
        <v>384</v>
      </c>
      <c r="Q130" s="2">
        <v>239</v>
      </c>
      <c r="T130" s="2">
        <v>125</v>
      </c>
      <c r="U130" s="2">
        <v>494</v>
      </c>
      <c r="V130" s="2">
        <v>992</v>
      </c>
      <c r="W130" s="2">
        <v>591</v>
      </c>
      <c r="X130" s="2">
        <v>867</v>
      </c>
      <c r="Y130" s="2">
        <v>756</v>
      </c>
      <c r="Z130" s="2">
        <v>194</v>
      </c>
      <c r="AA130" s="2">
        <v>337</v>
      </c>
      <c r="AB130" s="2">
        <v>455</v>
      </c>
      <c r="AC130" s="2">
        <v>88</v>
      </c>
      <c r="AD130" s="2">
        <v>614</v>
      </c>
      <c r="AE130" s="2">
        <v>1013</v>
      </c>
      <c r="AF130" s="2">
        <v>729</v>
      </c>
      <c r="AG130" s="2">
        <v>842</v>
      </c>
      <c r="AH130" s="2">
        <v>380</v>
      </c>
      <c r="AI130" s="2">
        <v>235</v>
      </c>
    </row>
    <row r="131" spans="2:35" x14ac:dyDescent="0.2">
      <c r="B131" s="2">
        <v>478</v>
      </c>
      <c r="C131" s="2">
        <v>77</v>
      </c>
      <c r="D131" s="2">
        <v>639</v>
      </c>
      <c r="E131" s="2">
        <v>1008</v>
      </c>
      <c r="F131" s="2">
        <v>708</v>
      </c>
      <c r="G131" s="2">
        <v>851</v>
      </c>
      <c r="H131" s="2">
        <v>353</v>
      </c>
      <c r="I131" s="2">
        <v>242</v>
      </c>
      <c r="J131" s="2">
        <v>104</v>
      </c>
      <c r="K131" s="2">
        <v>503</v>
      </c>
      <c r="L131" s="2">
        <v>965</v>
      </c>
      <c r="M131" s="2">
        <v>598</v>
      </c>
      <c r="N131" s="2">
        <v>890</v>
      </c>
      <c r="O131" s="2">
        <v>745</v>
      </c>
      <c r="P131" s="2">
        <v>219</v>
      </c>
      <c r="Q131" s="2">
        <v>332</v>
      </c>
      <c r="T131" s="2">
        <v>474</v>
      </c>
      <c r="U131" s="2">
        <v>73</v>
      </c>
      <c r="V131" s="2">
        <v>635</v>
      </c>
      <c r="W131" s="2">
        <v>1004</v>
      </c>
      <c r="X131" s="2">
        <v>712</v>
      </c>
      <c r="Y131" s="2">
        <v>855</v>
      </c>
      <c r="Z131" s="2">
        <v>357</v>
      </c>
      <c r="AA131" s="2">
        <v>246</v>
      </c>
      <c r="AB131" s="2">
        <v>100</v>
      </c>
      <c r="AC131" s="2">
        <v>499</v>
      </c>
      <c r="AD131" s="2">
        <v>961</v>
      </c>
      <c r="AE131" s="2">
        <v>594</v>
      </c>
      <c r="AF131" s="2">
        <v>894</v>
      </c>
      <c r="AG131" s="2">
        <v>749</v>
      </c>
      <c r="AH131" s="2">
        <v>223</v>
      </c>
      <c r="AI131" s="2">
        <v>336</v>
      </c>
    </row>
    <row r="132" spans="2:35" x14ac:dyDescent="0.2">
      <c r="B132" s="2">
        <v>184</v>
      </c>
      <c r="C132" s="2">
        <v>295</v>
      </c>
      <c r="D132" s="2">
        <v>789</v>
      </c>
      <c r="E132" s="2">
        <v>646</v>
      </c>
      <c r="F132" s="2">
        <v>938</v>
      </c>
      <c r="G132" s="2">
        <v>569</v>
      </c>
      <c r="H132" s="2">
        <v>11</v>
      </c>
      <c r="I132" s="2">
        <v>412</v>
      </c>
      <c r="J132" s="2">
        <v>270</v>
      </c>
      <c r="K132" s="2">
        <v>157</v>
      </c>
      <c r="L132" s="2">
        <v>687</v>
      </c>
      <c r="M132" s="2">
        <v>832</v>
      </c>
      <c r="N132" s="2">
        <v>532</v>
      </c>
      <c r="O132" s="2">
        <v>899</v>
      </c>
      <c r="P132" s="2">
        <v>433</v>
      </c>
      <c r="Q132" s="2">
        <v>34</v>
      </c>
      <c r="T132" s="2">
        <v>180</v>
      </c>
      <c r="U132" s="2">
        <v>291</v>
      </c>
      <c r="V132" s="2">
        <v>785</v>
      </c>
      <c r="W132" s="2">
        <v>642</v>
      </c>
      <c r="X132" s="2">
        <v>942</v>
      </c>
      <c r="Y132" s="2">
        <v>573</v>
      </c>
      <c r="Z132" s="2">
        <v>15</v>
      </c>
      <c r="AA132" s="2">
        <v>416</v>
      </c>
      <c r="AB132" s="2">
        <v>266</v>
      </c>
      <c r="AC132" s="2">
        <v>153</v>
      </c>
      <c r="AD132" s="2">
        <v>683</v>
      </c>
      <c r="AE132" s="2">
        <v>828</v>
      </c>
      <c r="AF132" s="2">
        <v>536</v>
      </c>
      <c r="AG132" s="2">
        <v>903</v>
      </c>
      <c r="AH132" s="2">
        <v>437</v>
      </c>
      <c r="AI132" s="2">
        <v>38</v>
      </c>
    </row>
    <row r="133" spans="2:35" x14ac:dyDescent="0.2">
      <c r="B133" s="2">
        <v>275</v>
      </c>
      <c r="C133" s="2">
        <v>132</v>
      </c>
      <c r="D133" s="2">
        <v>690</v>
      </c>
      <c r="E133" s="2">
        <v>801</v>
      </c>
      <c r="F133" s="2">
        <v>525</v>
      </c>
      <c r="G133" s="2">
        <v>926</v>
      </c>
      <c r="H133" s="2">
        <v>432</v>
      </c>
      <c r="I133" s="2">
        <v>63</v>
      </c>
      <c r="J133" s="2">
        <v>169</v>
      </c>
      <c r="K133" s="2">
        <v>314</v>
      </c>
      <c r="L133" s="2">
        <v>780</v>
      </c>
      <c r="M133" s="2">
        <v>667</v>
      </c>
      <c r="N133" s="2">
        <v>951</v>
      </c>
      <c r="O133" s="2">
        <v>552</v>
      </c>
      <c r="P133" s="2">
        <v>22</v>
      </c>
      <c r="Q133" s="2">
        <v>389</v>
      </c>
      <c r="T133" s="2">
        <v>279</v>
      </c>
      <c r="U133" s="2">
        <v>136</v>
      </c>
      <c r="V133" s="2">
        <v>694</v>
      </c>
      <c r="W133" s="2">
        <v>805</v>
      </c>
      <c r="X133" s="2">
        <v>521</v>
      </c>
      <c r="Y133" s="2">
        <v>922</v>
      </c>
      <c r="Z133" s="2">
        <v>428</v>
      </c>
      <c r="AA133" s="2">
        <v>59</v>
      </c>
      <c r="AB133" s="2">
        <v>173</v>
      </c>
      <c r="AC133" s="2">
        <v>318</v>
      </c>
      <c r="AD133" s="2">
        <v>784</v>
      </c>
      <c r="AE133" s="2">
        <v>671</v>
      </c>
      <c r="AF133" s="2">
        <v>947</v>
      </c>
      <c r="AG133" s="2">
        <v>548</v>
      </c>
      <c r="AH133" s="2">
        <v>18</v>
      </c>
      <c r="AI133" s="2">
        <v>385</v>
      </c>
    </row>
    <row r="134" spans="2:35" x14ac:dyDescent="0.2">
      <c r="B134" s="2">
        <v>847</v>
      </c>
      <c r="C134" s="2">
        <v>736</v>
      </c>
      <c r="D134" s="2">
        <v>238</v>
      </c>
      <c r="E134" s="2">
        <v>381</v>
      </c>
      <c r="F134" s="2">
        <v>81</v>
      </c>
      <c r="G134" s="2">
        <v>450</v>
      </c>
      <c r="H134" s="2">
        <v>1012</v>
      </c>
      <c r="I134" s="2">
        <v>611</v>
      </c>
      <c r="J134" s="2">
        <v>757</v>
      </c>
      <c r="K134" s="2">
        <v>870</v>
      </c>
      <c r="L134" s="2">
        <v>344</v>
      </c>
      <c r="M134" s="2">
        <v>199</v>
      </c>
      <c r="N134" s="2">
        <v>491</v>
      </c>
      <c r="O134" s="2">
        <v>124</v>
      </c>
      <c r="P134" s="2">
        <v>586</v>
      </c>
      <c r="Q134" s="2">
        <v>985</v>
      </c>
      <c r="T134" s="2">
        <v>843</v>
      </c>
      <c r="U134" s="2">
        <v>732</v>
      </c>
      <c r="V134" s="2">
        <v>234</v>
      </c>
      <c r="W134" s="2">
        <v>377</v>
      </c>
      <c r="X134" s="2">
        <v>85</v>
      </c>
      <c r="Y134" s="2">
        <v>454</v>
      </c>
      <c r="Z134" s="2">
        <v>1016</v>
      </c>
      <c r="AA134" s="2">
        <v>615</v>
      </c>
      <c r="AB134" s="2">
        <v>753</v>
      </c>
      <c r="AC134" s="2">
        <v>866</v>
      </c>
      <c r="AD134" s="2">
        <v>340</v>
      </c>
      <c r="AE134" s="2">
        <v>195</v>
      </c>
      <c r="AF134" s="2">
        <v>495</v>
      </c>
      <c r="AG134" s="2">
        <v>128</v>
      </c>
      <c r="AH134" s="2">
        <v>590</v>
      </c>
      <c r="AI134" s="2">
        <v>989</v>
      </c>
    </row>
    <row r="135" spans="2:35" x14ac:dyDescent="0.2">
      <c r="B135" s="2">
        <v>748</v>
      </c>
      <c r="C135" s="2">
        <v>891</v>
      </c>
      <c r="D135" s="2">
        <v>329</v>
      </c>
      <c r="E135" s="2">
        <v>218</v>
      </c>
      <c r="F135" s="2">
        <v>502</v>
      </c>
      <c r="G135" s="2">
        <v>101</v>
      </c>
      <c r="H135" s="2">
        <v>599</v>
      </c>
      <c r="I135" s="2">
        <v>968</v>
      </c>
      <c r="J135" s="2">
        <v>850</v>
      </c>
      <c r="K135" s="2">
        <v>705</v>
      </c>
      <c r="L135" s="2">
        <v>243</v>
      </c>
      <c r="M135" s="2">
        <v>356</v>
      </c>
      <c r="N135" s="2">
        <v>80</v>
      </c>
      <c r="O135" s="2">
        <v>479</v>
      </c>
      <c r="P135" s="2">
        <v>1005</v>
      </c>
      <c r="Q135" s="2">
        <v>638</v>
      </c>
      <c r="T135" s="2">
        <v>752</v>
      </c>
      <c r="U135" s="2">
        <v>895</v>
      </c>
      <c r="V135" s="2">
        <v>333</v>
      </c>
      <c r="W135" s="2">
        <v>222</v>
      </c>
      <c r="X135" s="2">
        <v>498</v>
      </c>
      <c r="Y135" s="2">
        <v>97</v>
      </c>
      <c r="Z135" s="2">
        <v>595</v>
      </c>
      <c r="AA135" s="2">
        <v>964</v>
      </c>
      <c r="AB135" s="2">
        <v>854</v>
      </c>
      <c r="AC135" s="2">
        <v>709</v>
      </c>
      <c r="AD135" s="2">
        <v>247</v>
      </c>
      <c r="AE135" s="2">
        <v>360</v>
      </c>
      <c r="AF135" s="2">
        <v>76</v>
      </c>
      <c r="AG135" s="2">
        <v>475</v>
      </c>
      <c r="AH135" s="2">
        <v>1001</v>
      </c>
      <c r="AI135" s="2">
        <v>634</v>
      </c>
    </row>
    <row r="136" spans="2:35" x14ac:dyDescent="0.2">
      <c r="B136" s="2">
        <v>821</v>
      </c>
      <c r="C136" s="2">
        <v>678</v>
      </c>
      <c r="D136" s="2">
        <v>152</v>
      </c>
      <c r="E136" s="2">
        <v>263</v>
      </c>
      <c r="F136" s="2">
        <v>43</v>
      </c>
      <c r="G136" s="2">
        <v>444</v>
      </c>
      <c r="H136" s="2">
        <v>906</v>
      </c>
      <c r="I136" s="2">
        <v>537</v>
      </c>
      <c r="J136" s="2">
        <v>655</v>
      </c>
      <c r="K136" s="2">
        <v>800</v>
      </c>
      <c r="L136" s="2">
        <v>302</v>
      </c>
      <c r="M136" s="2">
        <v>189</v>
      </c>
      <c r="N136" s="2">
        <v>401</v>
      </c>
      <c r="O136" s="2">
        <v>2</v>
      </c>
      <c r="P136" s="2">
        <v>564</v>
      </c>
      <c r="Q136" s="2">
        <v>931</v>
      </c>
      <c r="T136" s="2">
        <v>817</v>
      </c>
      <c r="U136" s="2">
        <v>674</v>
      </c>
      <c r="V136" s="2">
        <v>148</v>
      </c>
      <c r="W136" s="2">
        <v>259</v>
      </c>
      <c r="X136" s="2">
        <v>47</v>
      </c>
      <c r="Y136" s="2">
        <v>448</v>
      </c>
      <c r="Z136" s="2">
        <v>910</v>
      </c>
      <c r="AA136" s="2">
        <v>541</v>
      </c>
      <c r="AB136" s="2">
        <v>651</v>
      </c>
      <c r="AC136" s="2">
        <v>796</v>
      </c>
      <c r="AD136" s="2">
        <v>298</v>
      </c>
      <c r="AE136" s="2">
        <v>185</v>
      </c>
      <c r="AF136" s="2">
        <v>405</v>
      </c>
      <c r="AG136" s="2">
        <v>6</v>
      </c>
      <c r="AH136" s="2">
        <v>568</v>
      </c>
      <c r="AI136" s="2">
        <v>935</v>
      </c>
    </row>
    <row r="137" spans="2:35" x14ac:dyDescent="0.2">
      <c r="B137" s="2">
        <v>658</v>
      </c>
      <c r="C137" s="2">
        <v>769</v>
      </c>
      <c r="D137" s="2">
        <v>307</v>
      </c>
      <c r="E137" s="2">
        <v>164</v>
      </c>
      <c r="F137" s="2">
        <v>400</v>
      </c>
      <c r="G137" s="2">
        <v>31</v>
      </c>
      <c r="H137" s="2">
        <v>557</v>
      </c>
      <c r="I137" s="2">
        <v>958</v>
      </c>
      <c r="J137" s="2">
        <v>812</v>
      </c>
      <c r="K137" s="2">
        <v>699</v>
      </c>
      <c r="L137" s="2">
        <v>137</v>
      </c>
      <c r="M137" s="2">
        <v>282</v>
      </c>
      <c r="N137" s="2">
        <v>54</v>
      </c>
      <c r="O137" s="2">
        <v>421</v>
      </c>
      <c r="P137" s="2">
        <v>919</v>
      </c>
      <c r="Q137" s="2">
        <v>520</v>
      </c>
      <c r="T137" s="2">
        <v>662</v>
      </c>
      <c r="U137" s="2">
        <v>773</v>
      </c>
      <c r="V137" s="2">
        <v>311</v>
      </c>
      <c r="W137" s="2">
        <v>168</v>
      </c>
      <c r="X137" s="2">
        <v>396</v>
      </c>
      <c r="Y137" s="2">
        <v>27</v>
      </c>
      <c r="Z137" s="2">
        <v>553</v>
      </c>
      <c r="AA137" s="2">
        <v>954</v>
      </c>
      <c r="AB137" s="2">
        <v>816</v>
      </c>
      <c r="AC137" s="2">
        <v>703</v>
      </c>
      <c r="AD137" s="2">
        <v>141</v>
      </c>
      <c r="AE137" s="2">
        <v>286</v>
      </c>
      <c r="AF137" s="2">
        <v>50</v>
      </c>
      <c r="AG137" s="2">
        <v>417</v>
      </c>
      <c r="AH137" s="2">
        <v>915</v>
      </c>
      <c r="AI137" s="2">
        <v>516</v>
      </c>
    </row>
    <row r="138" spans="2:35" x14ac:dyDescent="0.2">
      <c r="B138" s="2">
        <v>206</v>
      </c>
      <c r="C138" s="2">
        <v>349</v>
      </c>
      <c r="D138" s="2">
        <v>879</v>
      </c>
      <c r="E138" s="2">
        <v>768</v>
      </c>
      <c r="F138" s="2">
        <v>980</v>
      </c>
      <c r="G138" s="2">
        <v>579</v>
      </c>
      <c r="H138" s="2">
        <v>113</v>
      </c>
      <c r="I138" s="2">
        <v>482</v>
      </c>
      <c r="J138" s="2">
        <v>376</v>
      </c>
      <c r="K138" s="2">
        <v>231</v>
      </c>
      <c r="L138" s="2">
        <v>725</v>
      </c>
      <c r="M138" s="2">
        <v>838</v>
      </c>
      <c r="N138" s="2">
        <v>618</v>
      </c>
      <c r="O138" s="2">
        <v>1017</v>
      </c>
      <c r="P138" s="2">
        <v>459</v>
      </c>
      <c r="Q138" s="2">
        <v>92</v>
      </c>
      <c r="T138" s="2">
        <v>202</v>
      </c>
      <c r="U138" s="2">
        <v>345</v>
      </c>
      <c r="V138" s="2">
        <v>875</v>
      </c>
      <c r="W138" s="2">
        <v>764</v>
      </c>
      <c r="X138" s="2">
        <v>984</v>
      </c>
      <c r="Y138" s="2">
        <v>583</v>
      </c>
      <c r="Z138" s="2">
        <v>117</v>
      </c>
      <c r="AA138" s="2">
        <v>486</v>
      </c>
      <c r="AB138" s="2">
        <v>372</v>
      </c>
      <c r="AC138" s="2">
        <v>227</v>
      </c>
      <c r="AD138" s="2">
        <v>721</v>
      </c>
      <c r="AE138" s="2">
        <v>834</v>
      </c>
      <c r="AF138" s="2">
        <v>622</v>
      </c>
      <c r="AG138" s="2">
        <v>1021</v>
      </c>
      <c r="AH138" s="2">
        <v>463</v>
      </c>
      <c r="AI138" s="2">
        <v>96</v>
      </c>
    </row>
    <row r="139" spans="2:35" x14ac:dyDescent="0.2">
      <c r="B139" s="2">
        <v>361</v>
      </c>
      <c r="C139" s="2">
        <v>250</v>
      </c>
      <c r="D139" s="2">
        <v>716</v>
      </c>
      <c r="E139" s="2">
        <v>859</v>
      </c>
      <c r="F139" s="2">
        <v>631</v>
      </c>
      <c r="G139" s="2">
        <v>1000</v>
      </c>
      <c r="H139" s="2">
        <v>470</v>
      </c>
      <c r="I139" s="2">
        <v>69</v>
      </c>
      <c r="J139" s="2">
        <v>211</v>
      </c>
      <c r="K139" s="2">
        <v>324</v>
      </c>
      <c r="L139" s="2">
        <v>882</v>
      </c>
      <c r="M139" s="2">
        <v>737</v>
      </c>
      <c r="N139" s="2">
        <v>973</v>
      </c>
      <c r="O139" s="2">
        <v>606</v>
      </c>
      <c r="P139" s="2">
        <v>112</v>
      </c>
      <c r="Q139" s="2">
        <v>511</v>
      </c>
      <c r="T139" s="2">
        <v>365</v>
      </c>
      <c r="U139" s="2">
        <v>254</v>
      </c>
      <c r="V139" s="2">
        <v>720</v>
      </c>
      <c r="W139" s="2">
        <v>863</v>
      </c>
      <c r="X139" s="2">
        <v>627</v>
      </c>
      <c r="Y139" s="2">
        <v>996</v>
      </c>
      <c r="Z139" s="2">
        <v>466</v>
      </c>
      <c r="AA139" s="2">
        <v>65</v>
      </c>
      <c r="AB139" s="2">
        <v>215</v>
      </c>
      <c r="AC139" s="2">
        <v>328</v>
      </c>
      <c r="AD139" s="2">
        <v>886</v>
      </c>
      <c r="AE139" s="2">
        <v>741</v>
      </c>
      <c r="AF139" s="2">
        <v>969</v>
      </c>
      <c r="AG139" s="2">
        <v>602</v>
      </c>
      <c r="AH139" s="2">
        <v>108</v>
      </c>
      <c r="AI139" s="2">
        <v>507</v>
      </c>
    </row>
    <row r="140" spans="2:35" x14ac:dyDescent="0.2">
      <c r="B140" s="2">
        <v>360</v>
      </c>
      <c r="C140" s="2">
        <v>247</v>
      </c>
      <c r="D140" s="2">
        <v>709</v>
      </c>
      <c r="E140" s="2">
        <v>854</v>
      </c>
      <c r="F140" s="2">
        <v>634</v>
      </c>
      <c r="G140" s="2">
        <v>1001</v>
      </c>
      <c r="H140" s="2">
        <v>475</v>
      </c>
      <c r="I140" s="2">
        <v>76</v>
      </c>
      <c r="J140" s="2">
        <v>222</v>
      </c>
      <c r="K140" s="2">
        <v>333</v>
      </c>
      <c r="L140" s="2">
        <v>895</v>
      </c>
      <c r="M140" s="2">
        <v>752</v>
      </c>
      <c r="N140" s="2">
        <v>964</v>
      </c>
      <c r="O140" s="2">
        <v>595</v>
      </c>
      <c r="P140" s="2">
        <v>97</v>
      </c>
      <c r="Q140" s="2">
        <v>498</v>
      </c>
      <c r="T140" s="2">
        <v>356</v>
      </c>
      <c r="U140" s="2">
        <v>243</v>
      </c>
      <c r="V140" s="2">
        <v>705</v>
      </c>
      <c r="W140" s="2">
        <v>850</v>
      </c>
      <c r="X140" s="2">
        <v>638</v>
      </c>
      <c r="Y140" s="2">
        <v>1005</v>
      </c>
      <c r="Z140" s="2">
        <v>479</v>
      </c>
      <c r="AA140" s="2">
        <v>80</v>
      </c>
      <c r="AB140" s="2">
        <v>218</v>
      </c>
      <c r="AC140" s="2">
        <v>329</v>
      </c>
      <c r="AD140" s="2">
        <v>891</v>
      </c>
      <c r="AE140" s="2">
        <v>748</v>
      </c>
      <c r="AF140" s="2">
        <v>968</v>
      </c>
      <c r="AG140" s="2">
        <v>599</v>
      </c>
      <c r="AH140" s="2">
        <v>101</v>
      </c>
      <c r="AI140" s="2">
        <v>502</v>
      </c>
    </row>
    <row r="141" spans="2:35" x14ac:dyDescent="0.2">
      <c r="B141" s="2">
        <v>195</v>
      </c>
      <c r="C141" s="2">
        <v>340</v>
      </c>
      <c r="D141" s="2">
        <v>866</v>
      </c>
      <c r="E141" s="2">
        <v>753</v>
      </c>
      <c r="F141" s="2">
        <v>989</v>
      </c>
      <c r="G141" s="2">
        <v>590</v>
      </c>
      <c r="H141" s="2">
        <v>128</v>
      </c>
      <c r="I141" s="2">
        <v>495</v>
      </c>
      <c r="J141" s="2">
        <v>377</v>
      </c>
      <c r="K141" s="2">
        <v>234</v>
      </c>
      <c r="L141" s="2">
        <v>732</v>
      </c>
      <c r="M141" s="2">
        <v>843</v>
      </c>
      <c r="N141" s="2">
        <v>615</v>
      </c>
      <c r="O141" s="2">
        <v>1016</v>
      </c>
      <c r="P141" s="2">
        <v>454</v>
      </c>
      <c r="Q141" s="2">
        <v>85</v>
      </c>
      <c r="T141" s="2">
        <v>199</v>
      </c>
      <c r="U141" s="2">
        <v>344</v>
      </c>
      <c r="V141" s="2">
        <v>870</v>
      </c>
      <c r="W141" s="2">
        <v>757</v>
      </c>
      <c r="X141" s="2">
        <v>985</v>
      </c>
      <c r="Y141" s="2">
        <v>586</v>
      </c>
      <c r="Z141" s="2">
        <v>124</v>
      </c>
      <c r="AA141" s="2">
        <v>491</v>
      </c>
      <c r="AB141" s="2">
        <v>381</v>
      </c>
      <c r="AC141" s="2">
        <v>238</v>
      </c>
      <c r="AD141" s="2">
        <v>736</v>
      </c>
      <c r="AE141" s="2">
        <v>847</v>
      </c>
      <c r="AF141" s="2">
        <v>611</v>
      </c>
      <c r="AG141" s="2">
        <v>1012</v>
      </c>
      <c r="AH141" s="2">
        <v>450</v>
      </c>
      <c r="AI141" s="2">
        <v>81</v>
      </c>
    </row>
    <row r="142" spans="2:35" x14ac:dyDescent="0.2">
      <c r="B142" s="2">
        <v>671</v>
      </c>
      <c r="C142" s="2">
        <v>784</v>
      </c>
      <c r="D142" s="2">
        <v>318</v>
      </c>
      <c r="E142" s="2">
        <v>173</v>
      </c>
      <c r="F142" s="2">
        <v>385</v>
      </c>
      <c r="G142" s="2">
        <v>18</v>
      </c>
      <c r="H142" s="2">
        <v>548</v>
      </c>
      <c r="I142" s="2">
        <v>947</v>
      </c>
      <c r="J142" s="2">
        <v>805</v>
      </c>
      <c r="K142" s="2">
        <v>694</v>
      </c>
      <c r="L142" s="2">
        <v>136</v>
      </c>
      <c r="M142" s="2">
        <v>279</v>
      </c>
      <c r="N142" s="2">
        <v>59</v>
      </c>
      <c r="O142" s="2">
        <v>428</v>
      </c>
      <c r="P142" s="2">
        <v>922</v>
      </c>
      <c r="Q142" s="2">
        <v>521</v>
      </c>
      <c r="T142" s="2">
        <v>667</v>
      </c>
      <c r="U142" s="2">
        <v>780</v>
      </c>
      <c r="V142" s="2">
        <v>314</v>
      </c>
      <c r="W142" s="2">
        <v>169</v>
      </c>
      <c r="X142" s="2">
        <v>389</v>
      </c>
      <c r="Y142" s="2">
        <v>22</v>
      </c>
      <c r="Z142" s="2">
        <v>552</v>
      </c>
      <c r="AA142" s="2">
        <v>951</v>
      </c>
      <c r="AB142" s="2">
        <v>801</v>
      </c>
      <c r="AC142" s="2">
        <v>690</v>
      </c>
      <c r="AD142" s="2">
        <v>132</v>
      </c>
      <c r="AE142" s="2">
        <v>275</v>
      </c>
      <c r="AF142" s="2">
        <v>63</v>
      </c>
      <c r="AG142" s="2">
        <v>432</v>
      </c>
      <c r="AH142" s="2">
        <v>926</v>
      </c>
      <c r="AI142" s="2">
        <v>525</v>
      </c>
    </row>
    <row r="143" spans="2:35" x14ac:dyDescent="0.2">
      <c r="B143" s="2">
        <v>828</v>
      </c>
      <c r="C143" s="2">
        <v>683</v>
      </c>
      <c r="D143" s="2">
        <v>153</v>
      </c>
      <c r="E143" s="2">
        <v>266</v>
      </c>
      <c r="F143" s="2">
        <v>38</v>
      </c>
      <c r="G143" s="2">
        <v>437</v>
      </c>
      <c r="H143" s="2">
        <v>903</v>
      </c>
      <c r="I143" s="2">
        <v>536</v>
      </c>
      <c r="J143" s="2">
        <v>642</v>
      </c>
      <c r="K143" s="2">
        <v>785</v>
      </c>
      <c r="L143" s="2">
        <v>291</v>
      </c>
      <c r="M143" s="2">
        <v>180</v>
      </c>
      <c r="N143" s="2">
        <v>416</v>
      </c>
      <c r="O143" s="2">
        <v>15</v>
      </c>
      <c r="P143" s="2">
        <v>573</v>
      </c>
      <c r="Q143" s="2">
        <v>942</v>
      </c>
      <c r="T143" s="2">
        <v>832</v>
      </c>
      <c r="U143" s="2">
        <v>687</v>
      </c>
      <c r="V143" s="2">
        <v>157</v>
      </c>
      <c r="W143" s="2">
        <v>270</v>
      </c>
      <c r="X143" s="2">
        <v>34</v>
      </c>
      <c r="Y143" s="2">
        <v>433</v>
      </c>
      <c r="Z143" s="2">
        <v>899</v>
      </c>
      <c r="AA143" s="2">
        <v>532</v>
      </c>
      <c r="AB143" s="2">
        <v>646</v>
      </c>
      <c r="AC143" s="2">
        <v>789</v>
      </c>
      <c r="AD143" s="2">
        <v>295</v>
      </c>
      <c r="AE143" s="2">
        <v>184</v>
      </c>
      <c r="AF143" s="2">
        <v>412</v>
      </c>
      <c r="AG143" s="2">
        <v>11</v>
      </c>
      <c r="AH143" s="2">
        <v>569</v>
      </c>
      <c r="AI143" s="2">
        <v>938</v>
      </c>
    </row>
    <row r="144" spans="2:35" x14ac:dyDescent="0.2">
      <c r="B144" s="2">
        <v>741</v>
      </c>
      <c r="C144" s="2">
        <v>886</v>
      </c>
      <c r="D144" s="2">
        <v>328</v>
      </c>
      <c r="E144" s="2">
        <v>215</v>
      </c>
      <c r="F144" s="2">
        <v>507</v>
      </c>
      <c r="G144" s="2">
        <v>108</v>
      </c>
      <c r="H144" s="2">
        <v>602</v>
      </c>
      <c r="I144" s="2">
        <v>969</v>
      </c>
      <c r="J144" s="2">
        <v>863</v>
      </c>
      <c r="K144" s="2">
        <v>720</v>
      </c>
      <c r="L144" s="2">
        <v>254</v>
      </c>
      <c r="M144" s="2">
        <v>365</v>
      </c>
      <c r="N144" s="2">
        <v>65</v>
      </c>
      <c r="O144" s="2">
        <v>466</v>
      </c>
      <c r="P144" s="2">
        <v>996</v>
      </c>
      <c r="Q144" s="2">
        <v>627</v>
      </c>
      <c r="T144" s="2">
        <v>737</v>
      </c>
      <c r="U144" s="2">
        <v>882</v>
      </c>
      <c r="V144" s="2">
        <v>324</v>
      </c>
      <c r="W144" s="2">
        <v>211</v>
      </c>
      <c r="X144" s="2">
        <v>511</v>
      </c>
      <c r="Y144" s="2">
        <v>112</v>
      </c>
      <c r="Z144" s="2">
        <v>606</v>
      </c>
      <c r="AA144" s="2">
        <v>973</v>
      </c>
      <c r="AB144" s="2">
        <v>859</v>
      </c>
      <c r="AC144" s="2">
        <v>716</v>
      </c>
      <c r="AD144" s="2">
        <v>250</v>
      </c>
      <c r="AE144" s="2">
        <v>361</v>
      </c>
      <c r="AF144" s="2">
        <v>69</v>
      </c>
      <c r="AG144" s="2">
        <v>470</v>
      </c>
      <c r="AH144" s="2">
        <v>1000</v>
      </c>
      <c r="AI144" s="2">
        <v>631</v>
      </c>
    </row>
    <row r="145" spans="2:35" x14ac:dyDescent="0.2">
      <c r="B145" s="2">
        <v>834</v>
      </c>
      <c r="C145" s="2">
        <v>721</v>
      </c>
      <c r="D145" s="2">
        <v>227</v>
      </c>
      <c r="E145" s="2">
        <v>372</v>
      </c>
      <c r="F145" s="2">
        <v>96</v>
      </c>
      <c r="G145" s="2">
        <v>463</v>
      </c>
      <c r="H145" s="2">
        <v>1021</v>
      </c>
      <c r="I145" s="2">
        <v>622</v>
      </c>
      <c r="J145" s="2">
        <v>764</v>
      </c>
      <c r="K145" s="2">
        <v>875</v>
      </c>
      <c r="L145" s="2">
        <v>345</v>
      </c>
      <c r="M145" s="2">
        <v>202</v>
      </c>
      <c r="N145" s="2">
        <v>486</v>
      </c>
      <c r="O145" s="2">
        <v>117</v>
      </c>
      <c r="P145" s="2">
        <v>583</v>
      </c>
      <c r="Q145" s="2">
        <v>984</v>
      </c>
      <c r="T145" s="2">
        <v>838</v>
      </c>
      <c r="U145" s="2">
        <v>725</v>
      </c>
      <c r="V145" s="2">
        <v>231</v>
      </c>
      <c r="W145" s="2">
        <v>376</v>
      </c>
      <c r="X145" s="2">
        <v>92</v>
      </c>
      <c r="Y145" s="2">
        <v>459</v>
      </c>
      <c r="Z145" s="2">
        <v>1017</v>
      </c>
      <c r="AA145" s="2">
        <v>618</v>
      </c>
      <c r="AB145" s="2">
        <v>768</v>
      </c>
      <c r="AC145" s="2">
        <v>879</v>
      </c>
      <c r="AD145" s="2">
        <v>349</v>
      </c>
      <c r="AE145" s="2">
        <v>206</v>
      </c>
      <c r="AF145" s="2">
        <v>482</v>
      </c>
      <c r="AG145" s="2">
        <v>113</v>
      </c>
      <c r="AH145" s="2">
        <v>579</v>
      </c>
      <c r="AI145" s="2">
        <v>980</v>
      </c>
    </row>
    <row r="146" spans="2:35" x14ac:dyDescent="0.2">
      <c r="B146" s="2">
        <v>286</v>
      </c>
      <c r="C146" s="2">
        <v>141</v>
      </c>
      <c r="D146" s="2">
        <v>703</v>
      </c>
      <c r="E146" s="2">
        <v>816</v>
      </c>
      <c r="F146" s="2">
        <v>516</v>
      </c>
      <c r="G146" s="2">
        <v>915</v>
      </c>
      <c r="H146" s="2">
        <v>417</v>
      </c>
      <c r="I146" s="2">
        <v>50</v>
      </c>
      <c r="J146" s="2">
        <v>168</v>
      </c>
      <c r="K146" s="2">
        <v>311</v>
      </c>
      <c r="L146" s="2">
        <v>773</v>
      </c>
      <c r="M146" s="2">
        <v>662</v>
      </c>
      <c r="N146" s="2">
        <v>954</v>
      </c>
      <c r="O146" s="2">
        <v>553</v>
      </c>
      <c r="P146" s="2">
        <v>27</v>
      </c>
      <c r="Q146" s="2">
        <v>396</v>
      </c>
      <c r="T146" s="2">
        <v>282</v>
      </c>
      <c r="U146" s="2">
        <v>137</v>
      </c>
      <c r="V146" s="2">
        <v>699</v>
      </c>
      <c r="W146" s="2">
        <v>812</v>
      </c>
      <c r="X146" s="2">
        <v>520</v>
      </c>
      <c r="Y146" s="2">
        <v>919</v>
      </c>
      <c r="Z146" s="2">
        <v>421</v>
      </c>
      <c r="AA146" s="2">
        <v>54</v>
      </c>
      <c r="AB146" s="2">
        <v>164</v>
      </c>
      <c r="AC146" s="2">
        <v>307</v>
      </c>
      <c r="AD146" s="2">
        <v>769</v>
      </c>
      <c r="AE146" s="2">
        <v>658</v>
      </c>
      <c r="AF146" s="2">
        <v>958</v>
      </c>
      <c r="AG146" s="2">
        <v>557</v>
      </c>
      <c r="AH146" s="2">
        <v>31</v>
      </c>
      <c r="AI146" s="2">
        <v>400</v>
      </c>
    </row>
    <row r="147" spans="2:35" x14ac:dyDescent="0.2">
      <c r="B147" s="2">
        <v>185</v>
      </c>
      <c r="C147" s="2">
        <v>298</v>
      </c>
      <c r="D147" s="2">
        <v>796</v>
      </c>
      <c r="E147" s="2">
        <v>651</v>
      </c>
      <c r="F147" s="2">
        <v>935</v>
      </c>
      <c r="G147" s="2">
        <v>568</v>
      </c>
      <c r="H147" s="2">
        <v>6</v>
      </c>
      <c r="I147" s="2">
        <v>405</v>
      </c>
      <c r="J147" s="2">
        <v>259</v>
      </c>
      <c r="K147" s="2">
        <v>148</v>
      </c>
      <c r="L147" s="2">
        <v>674</v>
      </c>
      <c r="M147" s="2">
        <v>817</v>
      </c>
      <c r="N147" s="2">
        <v>541</v>
      </c>
      <c r="O147" s="2">
        <v>910</v>
      </c>
      <c r="P147" s="2">
        <v>448</v>
      </c>
      <c r="Q147" s="2">
        <v>47</v>
      </c>
      <c r="T147" s="2">
        <v>189</v>
      </c>
      <c r="U147" s="2">
        <v>302</v>
      </c>
      <c r="V147" s="2">
        <v>800</v>
      </c>
      <c r="W147" s="2">
        <v>655</v>
      </c>
      <c r="X147" s="2">
        <v>931</v>
      </c>
      <c r="Y147" s="2">
        <v>564</v>
      </c>
      <c r="Z147" s="2">
        <v>2</v>
      </c>
      <c r="AA147" s="2">
        <v>401</v>
      </c>
      <c r="AB147" s="2">
        <v>263</v>
      </c>
      <c r="AC147" s="2">
        <v>152</v>
      </c>
      <c r="AD147" s="2">
        <v>678</v>
      </c>
      <c r="AE147" s="2">
        <v>821</v>
      </c>
      <c r="AF147" s="2">
        <v>537</v>
      </c>
      <c r="AG147" s="2">
        <v>906</v>
      </c>
      <c r="AH147" s="2">
        <v>444</v>
      </c>
      <c r="AI147" s="2">
        <v>43</v>
      </c>
    </row>
    <row r="148" spans="2:35" x14ac:dyDescent="0.2">
      <c r="B148" s="2">
        <v>467</v>
      </c>
      <c r="C148" s="2">
        <v>68</v>
      </c>
      <c r="D148" s="2">
        <v>626</v>
      </c>
      <c r="E148" s="2">
        <v>993</v>
      </c>
      <c r="F148" s="2">
        <v>717</v>
      </c>
      <c r="G148" s="2">
        <v>862</v>
      </c>
      <c r="H148" s="2">
        <v>368</v>
      </c>
      <c r="I148" s="2">
        <v>255</v>
      </c>
      <c r="J148" s="2">
        <v>105</v>
      </c>
      <c r="K148" s="2">
        <v>506</v>
      </c>
      <c r="L148" s="2">
        <v>972</v>
      </c>
      <c r="M148" s="2">
        <v>603</v>
      </c>
      <c r="N148" s="2">
        <v>887</v>
      </c>
      <c r="O148" s="2">
        <v>744</v>
      </c>
      <c r="P148" s="2">
        <v>214</v>
      </c>
      <c r="Q148" s="2">
        <v>325</v>
      </c>
      <c r="T148" s="2">
        <v>471</v>
      </c>
      <c r="U148" s="2">
        <v>72</v>
      </c>
      <c r="V148" s="2">
        <v>630</v>
      </c>
      <c r="W148" s="2">
        <v>997</v>
      </c>
      <c r="X148" s="2">
        <v>713</v>
      </c>
      <c r="Y148" s="2">
        <v>858</v>
      </c>
      <c r="Z148" s="2">
        <v>364</v>
      </c>
      <c r="AA148" s="2">
        <v>251</v>
      </c>
      <c r="AB148" s="2">
        <v>109</v>
      </c>
      <c r="AC148" s="2">
        <v>510</v>
      </c>
      <c r="AD148" s="2">
        <v>976</v>
      </c>
      <c r="AE148" s="2">
        <v>607</v>
      </c>
      <c r="AF148" s="2">
        <v>883</v>
      </c>
      <c r="AG148" s="2">
        <v>740</v>
      </c>
      <c r="AH148" s="2">
        <v>210</v>
      </c>
      <c r="AI148" s="2">
        <v>321</v>
      </c>
    </row>
    <row r="149" spans="2:35" x14ac:dyDescent="0.2">
      <c r="B149" s="2">
        <v>120</v>
      </c>
      <c r="C149" s="2">
        <v>487</v>
      </c>
      <c r="D149" s="2">
        <v>981</v>
      </c>
      <c r="E149" s="2">
        <v>582</v>
      </c>
      <c r="F149" s="2">
        <v>874</v>
      </c>
      <c r="G149" s="2">
        <v>761</v>
      </c>
      <c r="H149" s="2">
        <v>203</v>
      </c>
      <c r="I149" s="2">
        <v>348</v>
      </c>
      <c r="J149" s="2">
        <v>462</v>
      </c>
      <c r="K149" s="2">
        <v>93</v>
      </c>
      <c r="L149" s="2">
        <v>623</v>
      </c>
      <c r="M149" s="2">
        <v>1024</v>
      </c>
      <c r="N149" s="2">
        <v>724</v>
      </c>
      <c r="O149" s="2">
        <v>835</v>
      </c>
      <c r="P149" s="2">
        <v>369</v>
      </c>
      <c r="Q149" s="2">
        <v>226</v>
      </c>
      <c r="T149" s="2">
        <v>116</v>
      </c>
      <c r="U149" s="2">
        <v>483</v>
      </c>
      <c r="V149" s="2">
        <v>977</v>
      </c>
      <c r="W149" s="2">
        <v>578</v>
      </c>
      <c r="X149" s="2">
        <v>878</v>
      </c>
      <c r="Y149" s="2">
        <v>765</v>
      </c>
      <c r="Z149" s="2">
        <v>207</v>
      </c>
      <c r="AA149" s="2">
        <v>352</v>
      </c>
      <c r="AB149" s="2">
        <v>458</v>
      </c>
      <c r="AC149" s="2">
        <v>89</v>
      </c>
      <c r="AD149" s="2">
        <v>619</v>
      </c>
      <c r="AE149" s="2">
        <v>1020</v>
      </c>
      <c r="AF149" s="2">
        <v>728</v>
      </c>
      <c r="AG149" s="2">
        <v>839</v>
      </c>
      <c r="AH149" s="2">
        <v>373</v>
      </c>
      <c r="AI149" s="2">
        <v>230</v>
      </c>
    </row>
    <row r="150" spans="2:35" x14ac:dyDescent="0.2">
      <c r="B150" s="2">
        <v>556</v>
      </c>
      <c r="C150" s="2">
        <v>955</v>
      </c>
      <c r="D150" s="2">
        <v>393</v>
      </c>
      <c r="E150" s="2">
        <v>26</v>
      </c>
      <c r="F150" s="2">
        <v>310</v>
      </c>
      <c r="G150" s="2">
        <v>165</v>
      </c>
      <c r="H150" s="2">
        <v>663</v>
      </c>
      <c r="I150" s="2">
        <v>776</v>
      </c>
      <c r="J150" s="2">
        <v>914</v>
      </c>
      <c r="K150" s="2">
        <v>513</v>
      </c>
      <c r="L150" s="2">
        <v>51</v>
      </c>
      <c r="M150" s="2">
        <v>420</v>
      </c>
      <c r="N150" s="2">
        <v>144</v>
      </c>
      <c r="O150" s="2">
        <v>287</v>
      </c>
      <c r="P150" s="2">
        <v>813</v>
      </c>
      <c r="Q150" s="2">
        <v>702</v>
      </c>
      <c r="T150" s="2">
        <v>560</v>
      </c>
      <c r="U150" s="2">
        <v>959</v>
      </c>
      <c r="V150" s="2">
        <v>397</v>
      </c>
      <c r="W150" s="2">
        <v>30</v>
      </c>
      <c r="X150" s="2">
        <v>306</v>
      </c>
      <c r="Y150" s="2">
        <v>161</v>
      </c>
      <c r="Z150" s="2">
        <v>659</v>
      </c>
      <c r="AA150" s="2">
        <v>772</v>
      </c>
      <c r="AB150" s="2">
        <v>918</v>
      </c>
      <c r="AC150" s="2">
        <v>517</v>
      </c>
      <c r="AD150" s="2">
        <v>55</v>
      </c>
      <c r="AE150" s="2">
        <v>424</v>
      </c>
      <c r="AF150" s="2">
        <v>140</v>
      </c>
      <c r="AG150" s="2">
        <v>283</v>
      </c>
      <c r="AH150" s="2">
        <v>809</v>
      </c>
      <c r="AI150" s="2">
        <v>698</v>
      </c>
    </row>
    <row r="151" spans="2:35" x14ac:dyDescent="0.2">
      <c r="B151" s="2">
        <v>911</v>
      </c>
      <c r="C151" s="2">
        <v>544</v>
      </c>
      <c r="D151" s="2">
        <v>46</v>
      </c>
      <c r="E151" s="2">
        <v>445</v>
      </c>
      <c r="F151" s="2">
        <v>145</v>
      </c>
      <c r="G151" s="2">
        <v>258</v>
      </c>
      <c r="H151" s="2">
        <v>820</v>
      </c>
      <c r="I151" s="2">
        <v>675</v>
      </c>
      <c r="J151" s="2">
        <v>565</v>
      </c>
      <c r="K151" s="2">
        <v>934</v>
      </c>
      <c r="L151" s="2">
        <v>408</v>
      </c>
      <c r="M151" s="2">
        <v>7</v>
      </c>
      <c r="N151" s="2">
        <v>299</v>
      </c>
      <c r="O151" s="2">
        <v>188</v>
      </c>
      <c r="P151" s="2">
        <v>650</v>
      </c>
      <c r="Q151" s="2">
        <v>793</v>
      </c>
      <c r="T151" s="2">
        <v>907</v>
      </c>
      <c r="U151" s="2">
        <v>540</v>
      </c>
      <c r="V151" s="2">
        <v>42</v>
      </c>
      <c r="W151" s="2">
        <v>441</v>
      </c>
      <c r="X151" s="2">
        <v>149</v>
      </c>
      <c r="Y151" s="2">
        <v>262</v>
      </c>
      <c r="Z151" s="2">
        <v>824</v>
      </c>
      <c r="AA151" s="2">
        <v>679</v>
      </c>
      <c r="AB151" s="2">
        <v>561</v>
      </c>
      <c r="AC151" s="2">
        <v>930</v>
      </c>
      <c r="AD151" s="2">
        <v>404</v>
      </c>
      <c r="AE151" s="2">
        <v>3</v>
      </c>
      <c r="AF151" s="2">
        <v>303</v>
      </c>
      <c r="AG151" s="2">
        <v>192</v>
      </c>
      <c r="AH151" s="2">
        <v>654</v>
      </c>
      <c r="AI151" s="2">
        <v>797</v>
      </c>
    </row>
    <row r="152" spans="2:35" x14ac:dyDescent="0.2">
      <c r="B152" s="2">
        <v>594</v>
      </c>
      <c r="C152" s="2">
        <v>961</v>
      </c>
      <c r="D152" s="2">
        <v>499</v>
      </c>
      <c r="E152" s="2">
        <v>100</v>
      </c>
      <c r="F152" s="2">
        <v>336</v>
      </c>
      <c r="G152" s="2">
        <v>223</v>
      </c>
      <c r="H152" s="2">
        <v>749</v>
      </c>
      <c r="I152" s="2">
        <v>894</v>
      </c>
      <c r="J152" s="2">
        <v>1004</v>
      </c>
      <c r="K152" s="2">
        <v>635</v>
      </c>
      <c r="L152" s="2">
        <v>73</v>
      </c>
      <c r="M152" s="2">
        <v>474</v>
      </c>
      <c r="N152" s="2">
        <v>246</v>
      </c>
      <c r="O152" s="2">
        <v>357</v>
      </c>
      <c r="P152" s="2">
        <v>855</v>
      </c>
      <c r="Q152" s="2">
        <v>712</v>
      </c>
      <c r="T152" s="2">
        <v>598</v>
      </c>
      <c r="U152" s="2">
        <v>965</v>
      </c>
      <c r="V152" s="2">
        <v>503</v>
      </c>
      <c r="W152" s="2">
        <v>104</v>
      </c>
      <c r="X152" s="2">
        <v>332</v>
      </c>
      <c r="Y152" s="2">
        <v>219</v>
      </c>
      <c r="Z152" s="2">
        <v>745</v>
      </c>
      <c r="AA152" s="2">
        <v>890</v>
      </c>
      <c r="AB152" s="2">
        <v>1008</v>
      </c>
      <c r="AC152" s="2">
        <v>639</v>
      </c>
      <c r="AD152" s="2">
        <v>77</v>
      </c>
      <c r="AE152" s="2">
        <v>478</v>
      </c>
      <c r="AF152" s="2">
        <v>242</v>
      </c>
      <c r="AG152" s="2">
        <v>353</v>
      </c>
      <c r="AH152" s="2">
        <v>851</v>
      </c>
      <c r="AI152" s="2">
        <v>708</v>
      </c>
    </row>
    <row r="153" spans="2:35" x14ac:dyDescent="0.2">
      <c r="B153" s="2">
        <v>1013</v>
      </c>
      <c r="C153" s="2">
        <v>614</v>
      </c>
      <c r="D153" s="2">
        <v>88</v>
      </c>
      <c r="E153" s="2">
        <v>455</v>
      </c>
      <c r="F153" s="2">
        <v>235</v>
      </c>
      <c r="G153" s="2">
        <v>380</v>
      </c>
      <c r="H153" s="2">
        <v>842</v>
      </c>
      <c r="I153" s="2">
        <v>729</v>
      </c>
      <c r="J153" s="2">
        <v>591</v>
      </c>
      <c r="K153" s="2">
        <v>992</v>
      </c>
      <c r="L153" s="2">
        <v>494</v>
      </c>
      <c r="M153" s="2">
        <v>125</v>
      </c>
      <c r="N153" s="2">
        <v>337</v>
      </c>
      <c r="O153" s="2">
        <v>194</v>
      </c>
      <c r="P153" s="2">
        <v>756</v>
      </c>
      <c r="Q153" s="2">
        <v>867</v>
      </c>
      <c r="T153" s="2">
        <v>1009</v>
      </c>
      <c r="U153" s="2">
        <v>610</v>
      </c>
      <c r="V153" s="2">
        <v>84</v>
      </c>
      <c r="W153" s="2">
        <v>451</v>
      </c>
      <c r="X153" s="2">
        <v>239</v>
      </c>
      <c r="Y153" s="2">
        <v>384</v>
      </c>
      <c r="Z153" s="2">
        <v>846</v>
      </c>
      <c r="AA153" s="2">
        <v>733</v>
      </c>
      <c r="AB153" s="2">
        <v>587</v>
      </c>
      <c r="AC153" s="2">
        <v>988</v>
      </c>
      <c r="AD153" s="2">
        <v>490</v>
      </c>
      <c r="AE153" s="2">
        <v>121</v>
      </c>
      <c r="AF153" s="2">
        <v>341</v>
      </c>
      <c r="AG153" s="2">
        <v>198</v>
      </c>
      <c r="AH153" s="2">
        <v>760</v>
      </c>
      <c r="AI153" s="2">
        <v>871</v>
      </c>
    </row>
    <row r="154" spans="2:35" x14ac:dyDescent="0.2">
      <c r="B154" s="2">
        <v>425</v>
      </c>
      <c r="C154" s="2">
        <v>58</v>
      </c>
      <c r="D154" s="2">
        <v>524</v>
      </c>
      <c r="E154" s="2">
        <v>923</v>
      </c>
      <c r="F154" s="2">
        <v>695</v>
      </c>
      <c r="G154" s="2">
        <v>808</v>
      </c>
      <c r="H154" s="2">
        <v>278</v>
      </c>
      <c r="I154" s="2">
        <v>133</v>
      </c>
      <c r="J154" s="2">
        <v>19</v>
      </c>
      <c r="K154" s="2">
        <v>388</v>
      </c>
      <c r="L154" s="2">
        <v>946</v>
      </c>
      <c r="M154" s="2">
        <v>545</v>
      </c>
      <c r="N154" s="2">
        <v>781</v>
      </c>
      <c r="O154" s="2">
        <v>670</v>
      </c>
      <c r="P154" s="2">
        <v>176</v>
      </c>
      <c r="Q154" s="2">
        <v>319</v>
      </c>
      <c r="T154" s="2">
        <v>429</v>
      </c>
      <c r="U154" s="2">
        <v>62</v>
      </c>
      <c r="V154" s="2">
        <v>528</v>
      </c>
      <c r="W154" s="2">
        <v>927</v>
      </c>
      <c r="X154" s="2">
        <v>691</v>
      </c>
      <c r="Y154" s="2">
        <v>804</v>
      </c>
      <c r="Z154" s="2">
        <v>274</v>
      </c>
      <c r="AA154" s="2">
        <v>129</v>
      </c>
      <c r="AB154" s="2">
        <v>23</v>
      </c>
      <c r="AC154" s="2">
        <v>392</v>
      </c>
      <c r="AD154" s="2">
        <v>950</v>
      </c>
      <c r="AE154" s="2">
        <v>549</v>
      </c>
      <c r="AF154" s="2">
        <v>777</v>
      </c>
      <c r="AG154" s="2">
        <v>666</v>
      </c>
      <c r="AH154" s="2">
        <v>172</v>
      </c>
      <c r="AI154" s="2">
        <v>315</v>
      </c>
    </row>
    <row r="155" spans="2:35" x14ac:dyDescent="0.2">
      <c r="B155" s="2">
        <v>14</v>
      </c>
      <c r="C155" s="2">
        <v>413</v>
      </c>
      <c r="D155" s="2">
        <v>943</v>
      </c>
      <c r="E155" s="2">
        <v>576</v>
      </c>
      <c r="F155" s="2">
        <v>788</v>
      </c>
      <c r="G155" s="2">
        <v>643</v>
      </c>
      <c r="H155" s="2">
        <v>177</v>
      </c>
      <c r="I155" s="2">
        <v>290</v>
      </c>
      <c r="J155" s="2">
        <v>440</v>
      </c>
      <c r="K155" s="2">
        <v>39</v>
      </c>
      <c r="L155" s="2">
        <v>533</v>
      </c>
      <c r="M155" s="2">
        <v>902</v>
      </c>
      <c r="N155" s="2">
        <v>682</v>
      </c>
      <c r="O155" s="2">
        <v>825</v>
      </c>
      <c r="P155" s="2">
        <v>267</v>
      </c>
      <c r="Q155" s="2">
        <v>156</v>
      </c>
      <c r="T155" s="2">
        <v>10</v>
      </c>
      <c r="U155" s="2">
        <v>409</v>
      </c>
      <c r="V155" s="2">
        <v>939</v>
      </c>
      <c r="W155" s="2">
        <v>572</v>
      </c>
      <c r="X155" s="2">
        <v>792</v>
      </c>
      <c r="Y155" s="2">
        <v>647</v>
      </c>
      <c r="Z155" s="2">
        <v>181</v>
      </c>
      <c r="AA155" s="2">
        <v>294</v>
      </c>
      <c r="AB155" s="2">
        <v>436</v>
      </c>
      <c r="AC155" s="2">
        <v>35</v>
      </c>
      <c r="AD155" s="2">
        <v>529</v>
      </c>
      <c r="AE155" s="2">
        <v>898</v>
      </c>
      <c r="AF155" s="2">
        <v>686</v>
      </c>
      <c r="AG155" s="2">
        <v>829</v>
      </c>
      <c r="AH155" s="2">
        <v>271</v>
      </c>
      <c r="AI155" s="2">
        <v>160</v>
      </c>
    </row>
    <row r="158" spans="2:35" x14ac:dyDescent="0.2">
      <c r="B158" s="2">
        <v>3</v>
      </c>
      <c r="C158" s="2">
        <v>55</v>
      </c>
      <c r="D158" s="2">
        <v>89</v>
      </c>
      <c r="E158" s="2">
        <v>109</v>
      </c>
      <c r="F158" s="2">
        <v>160</v>
      </c>
      <c r="G158" s="2">
        <v>172</v>
      </c>
      <c r="H158" s="2">
        <v>198</v>
      </c>
      <c r="I158" s="2">
        <v>242</v>
      </c>
      <c r="J158" s="2">
        <v>270</v>
      </c>
      <c r="K158" s="2">
        <v>314</v>
      </c>
      <c r="L158" s="2">
        <v>344</v>
      </c>
      <c r="M158" s="2">
        <v>356</v>
      </c>
      <c r="N158" s="2">
        <v>401</v>
      </c>
      <c r="O158" s="2">
        <v>421</v>
      </c>
      <c r="P158" s="2">
        <v>459</v>
      </c>
      <c r="Q158" s="2">
        <v>511</v>
      </c>
      <c r="T158" s="2">
        <v>7</v>
      </c>
      <c r="U158" s="2">
        <v>51</v>
      </c>
      <c r="V158" s="2">
        <v>93</v>
      </c>
      <c r="W158" s="2">
        <v>105</v>
      </c>
      <c r="X158" s="2">
        <v>156</v>
      </c>
      <c r="Y158" s="2">
        <v>176</v>
      </c>
      <c r="Z158" s="2">
        <v>194</v>
      </c>
      <c r="AA158" s="2">
        <v>246</v>
      </c>
      <c r="AB158" s="2">
        <v>266</v>
      </c>
      <c r="AC158" s="2">
        <v>318</v>
      </c>
      <c r="AD158" s="2">
        <v>340</v>
      </c>
      <c r="AE158" s="2">
        <v>360</v>
      </c>
      <c r="AF158" s="2">
        <v>405</v>
      </c>
      <c r="AG158" s="2">
        <v>417</v>
      </c>
      <c r="AH158" s="2">
        <v>463</v>
      </c>
      <c r="AI158" s="2">
        <v>507</v>
      </c>
    </row>
    <row r="159" spans="2:35" x14ac:dyDescent="0.2">
      <c r="B159" s="2">
        <v>14</v>
      </c>
      <c r="C159" s="2">
        <v>58</v>
      </c>
      <c r="D159" s="2">
        <v>88</v>
      </c>
      <c r="E159" s="2">
        <v>100</v>
      </c>
      <c r="F159" s="2">
        <v>145</v>
      </c>
      <c r="G159" s="2">
        <v>165</v>
      </c>
      <c r="H159" s="2">
        <v>203</v>
      </c>
      <c r="I159" s="2">
        <v>255</v>
      </c>
      <c r="J159" s="2">
        <v>259</v>
      </c>
      <c r="K159" s="2">
        <v>311</v>
      </c>
      <c r="L159" s="2">
        <v>345</v>
      </c>
      <c r="M159" s="2">
        <v>365</v>
      </c>
      <c r="N159" s="2">
        <v>416</v>
      </c>
      <c r="O159" s="2">
        <v>428</v>
      </c>
      <c r="P159" s="2">
        <v>454</v>
      </c>
      <c r="Q159" s="2">
        <v>498</v>
      </c>
      <c r="T159" s="2">
        <v>10</v>
      </c>
      <c r="U159" s="2">
        <v>62</v>
      </c>
      <c r="V159" s="2">
        <v>84</v>
      </c>
      <c r="W159" s="2">
        <v>104</v>
      </c>
      <c r="X159" s="2">
        <v>149</v>
      </c>
      <c r="Y159" s="2">
        <v>161</v>
      </c>
      <c r="Z159" s="2">
        <v>207</v>
      </c>
      <c r="AA159" s="2">
        <v>251</v>
      </c>
      <c r="AB159" s="2">
        <v>263</v>
      </c>
      <c r="AC159" s="2">
        <v>307</v>
      </c>
      <c r="AD159" s="2">
        <v>349</v>
      </c>
      <c r="AE159" s="2">
        <v>361</v>
      </c>
      <c r="AF159" s="2">
        <v>412</v>
      </c>
      <c r="AG159" s="2">
        <v>432</v>
      </c>
      <c r="AH159" s="2">
        <v>450</v>
      </c>
      <c r="AI159" s="2">
        <v>502</v>
      </c>
    </row>
    <row r="172" spans="6:27" x14ac:dyDescent="0.2">
      <c r="I172" s="2">
        <v>3</v>
      </c>
      <c r="AA172" s="2">
        <v>19</v>
      </c>
    </row>
    <row r="175" spans="6:27" x14ac:dyDescent="0.2">
      <c r="F175" s="2" t="s">
        <v>5</v>
      </c>
      <c r="X175" s="2" t="s">
        <v>5</v>
      </c>
    </row>
    <row r="177" spans="2:35" ht="21" x14ac:dyDescent="0.35">
      <c r="I177" s="93" t="s">
        <v>1188</v>
      </c>
      <c r="AA177" s="93" t="s">
        <v>1192</v>
      </c>
    </row>
    <row r="178" spans="2:35" ht="15" x14ac:dyDescent="0.25">
      <c r="I178" s="94" t="s">
        <v>1203</v>
      </c>
      <c r="AA178" s="94" t="s">
        <v>1204</v>
      </c>
    </row>
    <row r="179" spans="2:35" ht="15" x14ac:dyDescent="0.25">
      <c r="I179" s="94"/>
    </row>
    <row r="181" spans="2:35" x14ac:dyDescent="0.2">
      <c r="B181" s="2" t="s">
        <v>5</v>
      </c>
    </row>
    <row r="182" spans="2:35" x14ac:dyDescent="0.2">
      <c r="B182" s="2">
        <v>869</v>
      </c>
      <c r="C182" s="2">
        <v>758</v>
      </c>
      <c r="D182" s="2">
        <v>200</v>
      </c>
      <c r="E182" s="2">
        <v>343</v>
      </c>
      <c r="F182" s="2">
        <v>123</v>
      </c>
      <c r="G182" s="2">
        <v>492</v>
      </c>
      <c r="H182" s="2">
        <v>986</v>
      </c>
      <c r="I182" s="2">
        <v>585</v>
      </c>
      <c r="J182" s="2">
        <v>735</v>
      </c>
      <c r="K182" s="2">
        <v>848</v>
      </c>
      <c r="L182" s="2">
        <v>382</v>
      </c>
      <c r="M182" s="2">
        <v>237</v>
      </c>
      <c r="N182" s="2">
        <v>449</v>
      </c>
      <c r="O182" s="2">
        <v>82</v>
      </c>
      <c r="P182" s="2">
        <v>612</v>
      </c>
      <c r="Q182" s="2">
        <v>1011</v>
      </c>
      <c r="T182" s="2">
        <v>865</v>
      </c>
      <c r="U182" s="2">
        <v>754</v>
      </c>
      <c r="V182" s="2">
        <v>196</v>
      </c>
      <c r="W182" s="2">
        <v>339</v>
      </c>
      <c r="X182" s="2">
        <v>127</v>
      </c>
      <c r="Y182" s="2">
        <v>496</v>
      </c>
      <c r="Z182" s="2">
        <v>990</v>
      </c>
      <c r="AA182" s="2">
        <v>589</v>
      </c>
      <c r="AB182" s="2">
        <v>731</v>
      </c>
      <c r="AC182" s="2">
        <v>844</v>
      </c>
      <c r="AD182" s="2">
        <v>378</v>
      </c>
      <c r="AE182" s="2">
        <v>233</v>
      </c>
      <c r="AF182" s="2">
        <v>453</v>
      </c>
      <c r="AG182" s="2">
        <v>86</v>
      </c>
      <c r="AH182" s="2">
        <v>616</v>
      </c>
      <c r="AI182" s="2">
        <v>1015</v>
      </c>
    </row>
    <row r="183" spans="2:35" x14ac:dyDescent="0.2">
      <c r="B183" s="2">
        <v>706</v>
      </c>
      <c r="C183" s="2">
        <v>849</v>
      </c>
      <c r="D183" s="2">
        <v>355</v>
      </c>
      <c r="E183" s="2">
        <v>244</v>
      </c>
      <c r="F183" s="2">
        <v>480</v>
      </c>
      <c r="G183" s="2">
        <v>79</v>
      </c>
      <c r="H183" s="2">
        <v>637</v>
      </c>
      <c r="I183" s="2">
        <v>1006</v>
      </c>
      <c r="J183" s="2">
        <v>892</v>
      </c>
      <c r="K183" s="2">
        <v>747</v>
      </c>
      <c r="L183" s="2">
        <v>217</v>
      </c>
      <c r="M183" s="2">
        <v>330</v>
      </c>
      <c r="N183" s="2">
        <v>102</v>
      </c>
      <c r="O183" s="2">
        <v>501</v>
      </c>
      <c r="P183" s="2">
        <v>967</v>
      </c>
      <c r="Q183" s="2">
        <v>600</v>
      </c>
      <c r="T183" s="2">
        <v>710</v>
      </c>
      <c r="U183" s="2">
        <v>853</v>
      </c>
      <c r="V183" s="2">
        <v>359</v>
      </c>
      <c r="W183" s="2">
        <v>248</v>
      </c>
      <c r="X183" s="2">
        <v>476</v>
      </c>
      <c r="Y183" s="2">
        <v>75</v>
      </c>
      <c r="Z183" s="2">
        <v>633</v>
      </c>
      <c r="AA183" s="2">
        <v>1002</v>
      </c>
      <c r="AB183" s="2">
        <v>896</v>
      </c>
      <c r="AC183" s="2">
        <v>751</v>
      </c>
      <c r="AD183" s="2">
        <v>221</v>
      </c>
      <c r="AE183" s="2">
        <v>334</v>
      </c>
      <c r="AF183" s="2">
        <v>98</v>
      </c>
      <c r="AG183" s="2">
        <v>497</v>
      </c>
      <c r="AH183" s="2">
        <v>963</v>
      </c>
      <c r="AI183" s="2">
        <v>596</v>
      </c>
    </row>
    <row r="184" spans="2:35" x14ac:dyDescent="0.2">
      <c r="B184" s="2">
        <v>158</v>
      </c>
      <c r="C184" s="2">
        <v>269</v>
      </c>
      <c r="D184" s="2">
        <v>831</v>
      </c>
      <c r="E184" s="2">
        <v>688</v>
      </c>
      <c r="F184" s="2">
        <v>900</v>
      </c>
      <c r="G184" s="2">
        <v>531</v>
      </c>
      <c r="H184" s="2">
        <v>33</v>
      </c>
      <c r="I184" s="2">
        <v>434</v>
      </c>
      <c r="J184" s="2">
        <v>296</v>
      </c>
      <c r="K184" s="2">
        <v>183</v>
      </c>
      <c r="L184" s="2">
        <v>645</v>
      </c>
      <c r="M184" s="2">
        <v>790</v>
      </c>
      <c r="N184" s="2">
        <v>570</v>
      </c>
      <c r="O184" s="2">
        <v>937</v>
      </c>
      <c r="P184" s="2">
        <v>411</v>
      </c>
      <c r="Q184" s="2">
        <v>12</v>
      </c>
      <c r="T184" s="2">
        <v>154</v>
      </c>
      <c r="U184" s="2">
        <v>265</v>
      </c>
      <c r="V184" s="2">
        <v>827</v>
      </c>
      <c r="W184" s="2">
        <v>684</v>
      </c>
      <c r="X184" s="2">
        <v>904</v>
      </c>
      <c r="Y184" s="2">
        <v>535</v>
      </c>
      <c r="Z184" s="2">
        <v>37</v>
      </c>
      <c r="AA184" s="2">
        <v>438</v>
      </c>
      <c r="AB184" s="2">
        <v>292</v>
      </c>
      <c r="AC184" s="2">
        <v>179</v>
      </c>
      <c r="AD184" s="2">
        <v>641</v>
      </c>
      <c r="AE184" s="2">
        <v>786</v>
      </c>
      <c r="AF184" s="2">
        <v>574</v>
      </c>
      <c r="AG184" s="2">
        <v>941</v>
      </c>
      <c r="AH184" s="2">
        <v>415</v>
      </c>
      <c r="AI184" s="2">
        <v>16</v>
      </c>
    </row>
    <row r="185" spans="2:35" x14ac:dyDescent="0.2">
      <c r="B185" s="2">
        <v>313</v>
      </c>
      <c r="C185" s="2">
        <v>170</v>
      </c>
      <c r="D185" s="2">
        <v>668</v>
      </c>
      <c r="E185" s="2">
        <v>779</v>
      </c>
      <c r="F185" s="2">
        <v>551</v>
      </c>
      <c r="G185" s="2">
        <v>952</v>
      </c>
      <c r="H185" s="2">
        <v>390</v>
      </c>
      <c r="I185" s="2">
        <v>21</v>
      </c>
      <c r="J185" s="2">
        <v>131</v>
      </c>
      <c r="K185" s="2">
        <v>276</v>
      </c>
      <c r="L185" s="2">
        <v>802</v>
      </c>
      <c r="M185" s="2">
        <v>689</v>
      </c>
      <c r="N185" s="2">
        <v>925</v>
      </c>
      <c r="O185" s="2">
        <v>526</v>
      </c>
      <c r="P185" s="2">
        <v>64</v>
      </c>
      <c r="Q185" s="2">
        <v>431</v>
      </c>
      <c r="T185" s="2">
        <v>317</v>
      </c>
      <c r="U185" s="2">
        <v>174</v>
      </c>
      <c r="V185" s="2">
        <v>672</v>
      </c>
      <c r="W185" s="2">
        <v>783</v>
      </c>
      <c r="X185" s="2">
        <v>547</v>
      </c>
      <c r="Y185" s="2">
        <v>948</v>
      </c>
      <c r="Z185" s="2">
        <v>386</v>
      </c>
      <c r="AA185" s="2">
        <v>17</v>
      </c>
      <c r="AB185" s="2">
        <v>135</v>
      </c>
      <c r="AC185" s="2">
        <v>280</v>
      </c>
      <c r="AD185" s="2">
        <v>806</v>
      </c>
      <c r="AE185" s="2">
        <v>693</v>
      </c>
      <c r="AF185" s="2">
        <v>921</v>
      </c>
      <c r="AG185" s="2">
        <v>522</v>
      </c>
      <c r="AH185" s="2">
        <v>60</v>
      </c>
      <c r="AI185" s="2">
        <v>427</v>
      </c>
    </row>
    <row r="186" spans="2:35" x14ac:dyDescent="0.2">
      <c r="B186" s="2">
        <v>232</v>
      </c>
      <c r="C186" s="2">
        <v>375</v>
      </c>
      <c r="D186" s="2">
        <v>837</v>
      </c>
      <c r="E186" s="2">
        <v>726</v>
      </c>
      <c r="F186" s="2">
        <v>1018</v>
      </c>
      <c r="G186" s="2">
        <v>617</v>
      </c>
      <c r="H186" s="2">
        <v>91</v>
      </c>
      <c r="I186" s="2">
        <v>460</v>
      </c>
      <c r="J186" s="2">
        <v>350</v>
      </c>
      <c r="K186" s="2">
        <v>205</v>
      </c>
      <c r="L186" s="2">
        <v>767</v>
      </c>
      <c r="M186" s="2">
        <v>880</v>
      </c>
      <c r="N186" s="2">
        <v>580</v>
      </c>
      <c r="O186" s="2">
        <v>979</v>
      </c>
      <c r="P186" s="2">
        <v>481</v>
      </c>
      <c r="Q186" s="2">
        <v>114</v>
      </c>
      <c r="T186" s="2">
        <v>228</v>
      </c>
      <c r="U186" s="2">
        <v>371</v>
      </c>
      <c r="V186" s="2">
        <v>833</v>
      </c>
      <c r="W186" s="2">
        <v>722</v>
      </c>
      <c r="X186" s="2">
        <v>1022</v>
      </c>
      <c r="Y186" s="2">
        <v>621</v>
      </c>
      <c r="Z186" s="2">
        <v>95</v>
      </c>
      <c r="AA186" s="2">
        <v>464</v>
      </c>
      <c r="AB186" s="2">
        <v>346</v>
      </c>
      <c r="AC186" s="2">
        <v>201</v>
      </c>
      <c r="AD186" s="2">
        <v>763</v>
      </c>
      <c r="AE186" s="2">
        <v>876</v>
      </c>
      <c r="AF186" s="2">
        <v>584</v>
      </c>
      <c r="AG186" s="2">
        <v>983</v>
      </c>
      <c r="AH186" s="2">
        <v>485</v>
      </c>
      <c r="AI186" s="2">
        <v>118</v>
      </c>
    </row>
    <row r="187" spans="2:35" x14ac:dyDescent="0.2">
      <c r="B187" s="2">
        <v>323</v>
      </c>
      <c r="C187" s="2">
        <v>212</v>
      </c>
      <c r="D187" s="2">
        <v>738</v>
      </c>
      <c r="E187" s="2">
        <v>881</v>
      </c>
      <c r="F187" s="2">
        <v>605</v>
      </c>
      <c r="G187" s="2">
        <v>974</v>
      </c>
      <c r="H187" s="2">
        <v>512</v>
      </c>
      <c r="I187" s="2">
        <v>111</v>
      </c>
      <c r="J187" s="2">
        <v>249</v>
      </c>
      <c r="K187" s="2">
        <v>362</v>
      </c>
      <c r="L187" s="2">
        <v>860</v>
      </c>
      <c r="M187" s="2">
        <v>715</v>
      </c>
      <c r="N187" s="2">
        <v>999</v>
      </c>
      <c r="O187" s="2">
        <v>632</v>
      </c>
      <c r="P187" s="2">
        <v>70</v>
      </c>
      <c r="Q187" s="2">
        <v>469</v>
      </c>
      <c r="T187" s="2">
        <v>327</v>
      </c>
      <c r="U187" s="2">
        <v>216</v>
      </c>
      <c r="V187" s="2">
        <v>742</v>
      </c>
      <c r="W187" s="2">
        <v>885</v>
      </c>
      <c r="X187" s="2">
        <v>601</v>
      </c>
      <c r="Y187" s="2">
        <v>970</v>
      </c>
      <c r="Z187" s="2">
        <v>508</v>
      </c>
      <c r="AA187" s="2">
        <v>107</v>
      </c>
      <c r="AB187" s="2">
        <v>253</v>
      </c>
      <c r="AC187" s="2">
        <v>366</v>
      </c>
      <c r="AD187" s="2">
        <v>864</v>
      </c>
      <c r="AE187" s="2">
        <v>719</v>
      </c>
      <c r="AF187" s="2">
        <v>995</v>
      </c>
      <c r="AG187" s="2">
        <v>628</v>
      </c>
      <c r="AH187" s="2">
        <v>66</v>
      </c>
      <c r="AI187" s="2">
        <v>465</v>
      </c>
    </row>
    <row r="188" spans="2:35" x14ac:dyDescent="0.2">
      <c r="B188" s="2">
        <v>799</v>
      </c>
      <c r="C188" s="2">
        <v>656</v>
      </c>
      <c r="D188" s="2">
        <v>190</v>
      </c>
      <c r="E188" s="2">
        <v>301</v>
      </c>
      <c r="F188" s="2">
        <v>1</v>
      </c>
      <c r="G188" s="2">
        <v>402</v>
      </c>
      <c r="H188" s="2">
        <v>932</v>
      </c>
      <c r="I188" s="2">
        <v>563</v>
      </c>
      <c r="J188" s="2">
        <v>677</v>
      </c>
      <c r="K188" s="2">
        <v>822</v>
      </c>
      <c r="L188" s="2">
        <v>264</v>
      </c>
      <c r="M188" s="2">
        <v>151</v>
      </c>
      <c r="N188" s="2">
        <v>443</v>
      </c>
      <c r="O188" s="2">
        <v>44</v>
      </c>
      <c r="P188" s="2">
        <v>538</v>
      </c>
      <c r="Q188" s="2">
        <v>905</v>
      </c>
      <c r="T188" s="2">
        <v>795</v>
      </c>
      <c r="U188" s="2">
        <v>652</v>
      </c>
      <c r="V188" s="2">
        <v>186</v>
      </c>
      <c r="W188" s="2">
        <v>297</v>
      </c>
      <c r="X188" s="2">
        <v>5</v>
      </c>
      <c r="Y188" s="2">
        <v>406</v>
      </c>
      <c r="Z188" s="2">
        <v>936</v>
      </c>
      <c r="AA188" s="2">
        <v>567</v>
      </c>
      <c r="AB188" s="2">
        <v>673</v>
      </c>
      <c r="AC188" s="2">
        <v>818</v>
      </c>
      <c r="AD188" s="2">
        <v>260</v>
      </c>
      <c r="AE188" s="2">
        <v>147</v>
      </c>
      <c r="AF188" s="2">
        <v>447</v>
      </c>
      <c r="AG188" s="2">
        <v>48</v>
      </c>
      <c r="AH188" s="2">
        <v>542</v>
      </c>
      <c r="AI188" s="2">
        <v>909</v>
      </c>
    </row>
    <row r="189" spans="2:35" x14ac:dyDescent="0.2">
      <c r="B189" s="2">
        <v>700</v>
      </c>
      <c r="C189" s="2">
        <v>811</v>
      </c>
      <c r="D189" s="2">
        <v>281</v>
      </c>
      <c r="E189" s="2">
        <v>138</v>
      </c>
      <c r="F189" s="2">
        <v>422</v>
      </c>
      <c r="G189" s="2">
        <v>53</v>
      </c>
      <c r="H189" s="2">
        <v>519</v>
      </c>
      <c r="I189" s="2">
        <v>920</v>
      </c>
      <c r="J189" s="2">
        <v>770</v>
      </c>
      <c r="K189" s="2">
        <v>657</v>
      </c>
      <c r="L189" s="2">
        <v>163</v>
      </c>
      <c r="M189" s="2">
        <v>308</v>
      </c>
      <c r="N189" s="2">
        <v>32</v>
      </c>
      <c r="O189" s="2">
        <v>399</v>
      </c>
      <c r="P189" s="2">
        <v>957</v>
      </c>
      <c r="Q189" s="2">
        <v>558</v>
      </c>
      <c r="T189" s="2">
        <v>704</v>
      </c>
      <c r="U189" s="2">
        <v>815</v>
      </c>
      <c r="V189" s="2">
        <v>285</v>
      </c>
      <c r="W189" s="2">
        <v>142</v>
      </c>
      <c r="X189" s="2">
        <v>418</v>
      </c>
      <c r="Y189" s="2">
        <v>49</v>
      </c>
      <c r="Z189" s="2">
        <v>515</v>
      </c>
      <c r="AA189" s="2">
        <v>916</v>
      </c>
      <c r="AB189" s="2">
        <v>774</v>
      </c>
      <c r="AC189" s="2">
        <v>661</v>
      </c>
      <c r="AD189" s="2">
        <v>167</v>
      </c>
      <c r="AE189" s="2">
        <v>312</v>
      </c>
      <c r="AF189" s="2">
        <v>28</v>
      </c>
      <c r="AG189" s="2">
        <v>395</v>
      </c>
      <c r="AH189" s="2">
        <v>953</v>
      </c>
      <c r="AI189" s="2">
        <v>554</v>
      </c>
    </row>
    <row r="190" spans="2:35" x14ac:dyDescent="0.2">
      <c r="B190" s="2">
        <v>978</v>
      </c>
      <c r="C190" s="2">
        <v>577</v>
      </c>
      <c r="D190" s="2">
        <v>115</v>
      </c>
      <c r="E190" s="2">
        <v>484</v>
      </c>
      <c r="F190" s="2">
        <v>208</v>
      </c>
      <c r="G190" s="2">
        <v>351</v>
      </c>
      <c r="H190" s="2">
        <v>877</v>
      </c>
      <c r="I190" s="2">
        <v>766</v>
      </c>
      <c r="J190" s="2">
        <v>620</v>
      </c>
      <c r="K190" s="2">
        <v>1019</v>
      </c>
      <c r="L190" s="2">
        <v>457</v>
      </c>
      <c r="M190" s="2">
        <v>90</v>
      </c>
      <c r="N190" s="2">
        <v>374</v>
      </c>
      <c r="O190" s="2">
        <v>229</v>
      </c>
      <c r="P190" s="2">
        <v>727</v>
      </c>
      <c r="Q190" s="2">
        <v>840</v>
      </c>
      <c r="T190" s="2">
        <v>982</v>
      </c>
      <c r="U190" s="2">
        <v>581</v>
      </c>
      <c r="V190" s="2">
        <v>119</v>
      </c>
      <c r="W190" s="2">
        <v>488</v>
      </c>
      <c r="X190" s="2">
        <v>204</v>
      </c>
      <c r="Y190" s="2">
        <v>347</v>
      </c>
      <c r="Z190" s="2">
        <v>873</v>
      </c>
      <c r="AA190" s="2">
        <v>762</v>
      </c>
      <c r="AB190" s="2">
        <v>624</v>
      </c>
      <c r="AC190" s="2">
        <v>1023</v>
      </c>
      <c r="AD190" s="2">
        <v>461</v>
      </c>
      <c r="AE190" s="2">
        <v>94</v>
      </c>
      <c r="AF190" s="2">
        <v>370</v>
      </c>
      <c r="AG190" s="2">
        <v>225</v>
      </c>
      <c r="AH190" s="2">
        <v>723</v>
      </c>
      <c r="AI190" s="2">
        <v>836</v>
      </c>
    </row>
    <row r="191" spans="2:35" x14ac:dyDescent="0.2">
      <c r="B191" s="2">
        <v>629</v>
      </c>
      <c r="C191" s="2">
        <v>998</v>
      </c>
      <c r="D191" s="2">
        <v>472</v>
      </c>
      <c r="E191" s="2">
        <v>71</v>
      </c>
      <c r="F191" s="2">
        <v>363</v>
      </c>
      <c r="G191" s="2">
        <v>252</v>
      </c>
      <c r="H191" s="2">
        <v>714</v>
      </c>
      <c r="I191" s="2">
        <v>857</v>
      </c>
      <c r="J191" s="2">
        <v>975</v>
      </c>
      <c r="K191" s="2">
        <v>608</v>
      </c>
      <c r="L191" s="2">
        <v>110</v>
      </c>
      <c r="M191" s="2">
        <v>509</v>
      </c>
      <c r="N191" s="2">
        <v>209</v>
      </c>
      <c r="O191" s="2">
        <v>322</v>
      </c>
      <c r="P191" s="2">
        <v>884</v>
      </c>
      <c r="Q191" s="2">
        <v>739</v>
      </c>
      <c r="T191" s="2">
        <v>625</v>
      </c>
      <c r="U191" s="2">
        <v>994</v>
      </c>
      <c r="V191" s="2">
        <v>468</v>
      </c>
      <c r="W191" s="2">
        <v>67</v>
      </c>
      <c r="X191" s="2">
        <v>367</v>
      </c>
      <c r="Y191" s="2">
        <v>256</v>
      </c>
      <c r="Z191" s="2">
        <v>718</v>
      </c>
      <c r="AA191" s="2">
        <v>861</v>
      </c>
      <c r="AB191" s="2">
        <v>971</v>
      </c>
      <c r="AC191" s="2">
        <v>604</v>
      </c>
      <c r="AD191" s="2">
        <v>106</v>
      </c>
      <c r="AE191" s="2">
        <v>505</v>
      </c>
      <c r="AF191" s="2">
        <v>213</v>
      </c>
      <c r="AG191" s="2">
        <v>326</v>
      </c>
      <c r="AH191" s="2">
        <v>888</v>
      </c>
      <c r="AI191" s="2">
        <v>743</v>
      </c>
    </row>
    <row r="192" spans="2:35" x14ac:dyDescent="0.2">
      <c r="B192" s="2">
        <v>41</v>
      </c>
      <c r="C192" s="2">
        <v>442</v>
      </c>
      <c r="D192" s="2">
        <v>908</v>
      </c>
      <c r="E192" s="2">
        <v>539</v>
      </c>
      <c r="F192" s="2">
        <v>823</v>
      </c>
      <c r="G192" s="2">
        <v>680</v>
      </c>
      <c r="H192" s="2">
        <v>150</v>
      </c>
      <c r="I192" s="2">
        <v>261</v>
      </c>
      <c r="J192" s="2">
        <v>403</v>
      </c>
      <c r="K192" s="2">
        <v>4</v>
      </c>
      <c r="L192" s="2">
        <v>562</v>
      </c>
      <c r="M192" s="2">
        <v>929</v>
      </c>
      <c r="N192" s="2">
        <v>653</v>
      </c>
      <c r="O192" s="2">
        <v>798</v>
      </c>
      <c r="P192" s="2">
        <v>304</v>
      </c>
      <c r="Q192" s="2">
        <v>191</v>
      </c>
      <c r="T192" s="2">
        <v>45</v>
      </c>
      <c r="U192" s="2">
        <v>446</v>
      </c>
      <c r="V192" s="2">
        <v>912</v>
      </c>
      <c r="W192" s="2">
        <v>543</v>
      </c>
      <c r="X192" s="2">
        <v>819</v>
      </c>
      <c r="Y192" s="2">
        <v>676</v>
      </c>
      <c r="Z192" s="2">
        <v>146</v>
      </c>
      <c r="AA192" s="2">
        <v>257</v>
      </c>
      <c r="AB192" s="2">
        <v>407</v>
      </c>
      <c r="AC192" s="2">
        <v>8</v>
      </c>
      <c r="AD192" s="2">
        <v>566</v>
      </c>
      <c r="AE192" s="2">
        <v>933</v>
      </c>
      <c r="AF192" s="2">
        <v>649</v>
      </c>
      <c r="AG192" s="2">
        <v>794</v>
      </c>
      <c r="AH192" s="2">
        <v>300</v>
      </c>
      <c r="AI192" s="2">
        <v>187</v>
      </c>
    </row>
    <row r="193" spans="2:35" x14ac:dyDescent="0.2">
      <c r="B193" s="2">
        <v>398</v>
      </c>
      <c r="C193" s="2">
        <v>29</v>
      </c>
      <c r="D193" s="2">
        <v>559</v>
      </c>
      <c r="E193" s="2">
        <v>960</v>
      </c>
      <c r="F193" s="2">
        <v>660</v>
      </c>
      <c r="G193" s="2">
        <v>771</v>
      </c>
      <c r="H193" s="2">
        <v>305</v>
      </c>
      <c r="I193" s="2">
        <v>162</v>
      </c>
      <c r="J193" s="2">
        <v>56</v>
      </c>
      <c r="K193" s="2">
        <v>423</v>
      </c>
      <c r="L193" s="2">
        <v>917</v>
      </c>
      <c r="M193" s="2">
        <v>518</v>
      </c>
      <c r="N193" s="2">
        <v>810</v>
      </c>
      <c r="O193" s="2">
        <v>697</v>
      </c>
      <c r="P193" s="2">
        <v>139</v>
      </c>
      <c r="Q193" s="2">
        <v>284</v>
      </c>
      <c r="T193" s="2">
        <v>394</v>
      </c>
      <c r="U193" s="2">
        <v>25</v>
      </c>
      <c r="V193" s="2">
        <v>555</v>
      </c>
      <c r="W193" s="2">
        <v>956</v>
      </c>
      <c r="X193" s="2">
        <v>664</v>
      </c>
      <c r="Y193" s="2">
        <v>775</v>
      </c>
      <c r="Z193" s="2">
        <v>309</v>
      </c>
      <c r="AA193" s="2">
        <v>166</v>
      </c>
      <c r="AB193" s="2">
        <v>52</v>
      </c>
      <c r="AC193" s="2">
        <v>419</v>
      </c>
      <c r="AD193" s="2">
        <v>913</v>
      </c>
      <c r="AE193" s="2">
        <v>514</v>
      </c>
      <c r="AF193" s="2">
        <v>814</v>
      </c>
      <c r="AG193" s="2">
        <v>701</v>
      </c>
      <c r="AH193" s="2">
        <v>143</v>
      </c>
      <c r="AI193" s="2">
        <v>288</v>
      </c>
    </row>
    <row r="194" spans="2:35" x14ac:dyDescent="0.2">
      <c r="B194" s="2">
        <v>83</v>
      </c>
      <c r="C194" s="2">
        <v>452</v>
      </c>
      <c r="D194" s="2">
        <v>1010</v>
      </c>
      <c r="E194" s="2">
        <v>609</v>
      </c>
      <c r="F194" s="2">
        <v>845</v>
      </c>
      <c r="G194" s="2">
        <v>734</v>
      </c>
      <c r="H194" s="2">
        <v>240</v>
      </c>
      <c r="I194" s="2">
        <v>383</v>
      </c>
      <c r="J194" s="2">
        <v>489</v>
      </c>
      <c r="K194" s="2">
        <v>122</v>
      </c>
      <c r="L194" s="2">
        <v>588</v>
      </c>
      <c r="M194" s="2">
        <v>987</v>
      </c>
      <c r="N194" s="2">
        <v>759</v>
      </c>
      <c r="O194" s="2">
        <v>872</v>
      </c>
      <c r="P194" s="2">
        <v>342</v>
      </c>
      <c r="Q194" s="2">
        <v>197</v>
      </c>
      <c r="T194" s="2">
        <v>87</v>
      </c>
      <c r="U194" s="2">
        <v>456</v>
      </c>
      <c r="V194" s="2">
        <v>1014</v>
      </c>
      <c r="W194" s="2">
        <v>613</v>
      </c>
      <c r="X194" s="2">
        <v>841</v>
      </c>
      <c r="Y194" s="2">
        <v>730</v>
      </c>
      <c r="Z194" s="2">
        <v>236</v>
      </c>
      <c r="AA194" s="2">
        <v>379</v>
      </c>
      <c r="AB194" s="2">
        <v>493</v>
      </c>
      <c r="AC194" s="2">
        <v>126</v>
      </c>
      <c r="AD194" s="2">
        <v>592</v>
      </c>
      <c r="AE194" s="2">
        <v>991</v>
      </c>
      <c r="AF194" s="2">
        <v>755</v>
      </c>
      <c r="AG194" s="2">
        <v>868</v>
      </c>
      <c r="AH194" s="2">
        <v>338</v>
      </c>
      <c r="AI194" s="2">
        <v>193</v>
      </c>
    </row>
    <row r="195" spans="2:35" x14ac:dyDescent="0.2">
      <c r="B195" s="2">
        <v>504</v>
      </c>
      <c r="C195" s="2">
        <v>103</v>
      </c>
      <c r="D195" s="2">
        <v>597</v>
      </c>
      <c r="E195" s="2">
        <v>966</v>
      </c>
      <c r="F195" s="2">
        <v>746</v>
      </c>
      <c r="G195" s="2">
        <v>889</v>
      </c>
      <c r="H195" s="2">
        <v>331</v>
      </c>
      <c r="I195" s="2">
        <v>220</v>
      </c>
      <c r="J195" s="2">
        <v>78</v>
      </c>
      <c r="K195" s="2">
        <v>477</v>
      </c>
      <c r="L195" s="2">
        <v>1007</v>
      </c>
      <c r="M195" s="2">
        <v>640</v>
      </c>
      <c r="N195" s="2">
        <v>852</v>
      </c>
      <c r="O195" s="2">
        <v>707</v>
      </c>
      <c r="P195" s="2">
        <v>241</v>
      </c>
      <c r="Q195" s="2">
        <v>354</v>
      </c>
      <c r="T195" s="2">
        <v>500</v>
      </c>
      <c r="U195" s="2">
        <v>99</v>
      </c>
      <c r="V195" s="2">
        <v>593</v>
      </c>
      <c r="W195" s="2">
        <v>962</v>
      </c>
      <c r="X195" s="2">
        <v>750</v>
      </c>
      <c r="Y195" s="2">
        <v>893</v>
      </c>
      <c r="Z195" s="2">
        <v>335</v>
      </c>
      <c r="AA195" s="2">
        <v>224</v>
      </c>
      <c r="AB195" s="2">
        <v>74</v>
      </c>
      <c r="AC195" s="2">
        <v>473</v>
      </c>
      <c r="AD195" s="2">
        <v>1003</v>
      </c>
      <c r="AE195" s="2">
        <v>636</v>
      </c>
      <c r="AF195" s="2">
        <v>856</v>
      </c>
      <c r="AG195" s="2">
        <v>711</v>
      </c>
      <c r="AH195" s="2">
        <v>245</v>
      </c>
      <c r="AI195" s="2">
        <v>358</v>
      </c>
    </row>
    <row r="196" spans="2:35" x14ac:dyDescent="0.2">
      <c r="B196" s="2">
        <v>940</v>
      </c>
      <c r="C196" s="2">
        <v>571</v>
      </c>
      <c r="D196" s="2">
        <v>9</v>
      </c>
      <c r="E196" s="2">
        <v>410</v>
      </c>
      <c r="F196" s="2">
        <v>182</v>
      </c>
      <c r="G196" s="2">
        <v>293</v>
      </c>
      <c r="H196" s="2">
        <v>791</v>
      </c>
      <c r="I196" s="2">
        <v>648</v>
      </c>
      <c r="J196" s="2">
        <v>530</v>
      </c>
      <c r="K196" s="2">
        <v>897</v>
      </c>
      <c r="L196" s="2">
        <v>435</v>
      </c>
      <c r="M196" s="2">
        <v>36</v>
      </c>
      <c r="N196" s="2">
        <v>272</v>
      </c>
      <c r="O196" s="2">
        <v>159</v>
      </c>
      <c r="P196" s="2">
        <v>685</v>
      </c>
      <c r="Q196" s="2">
        <v>830</v>
      </c>
      <c r="T196" s="2">
        <v>944</v>
      </c>
      <c r="U196" s="2">
        <v>575</v>
      </c>
      <c r="V196" s="2">
        <v>13</v>
      </c>
      <c r="W196" s="2">
        <v>414</v>
      </c>
      <c r="X196" s="2">
        <v>178</v>
      </c>
      <c r="Y196" s="2">
        <v>289</v>
      </c>
      <c r="Z196" s="2">
        <v>787</v>
      </c>
      <c r="AA196" s="2">
        <v>644</v>
      </c>
      <c r="AB196" s="2">
        <v>534</v>
      </c>
      <c r="AC196" s="2">
        <v>901</v>
      </c>
      <c r="AD196" s="2">
        <v>439</v>
      </c>
      <c r="AE196" s="2">
        <v>40</v>
      </c>
      <c r="AF196" s="2">
        <v>268</v>
      </c>
      <c r="AG196" s="2">
        <v>155</v>
      </c>
      <c r="AH196" s="2">
        <v>681</v>
      </c>
      <c r="AI196" s="2">
        <v>826</v>
      </c>
    </row>
    <row r="197" spans="2:35" x14ac:dyDescent="0.2">
      <c r="B197" s="2">
        <v>527</v>
      </c>
      <c r="C197" s="2">
        <v>928</v>
      </c>
      <c r="D197" s="2">
        <v>430</v>
      </c>
      <c r="E197" s="2">
        <v>61</v>
      </c>
      <c r="F197" s="2">
        <v>273</v>
      </c>
      <c r="G197" s="2">
        <v>130</v>
      </c>
      <c r="H197" s="2">
        <v>692</v>
      </c>
      <c r="I197" s="2">
        <v>803</v>
      </c>
      <c r="J197" s="2">
        <v>949</v>
      </c>
      <c r="K197" s="2">
        <v>550</v>
      </c>
      <c r="L197" s="2">
        <v>24</v>
      </c>
      <c r="M197" s="2">
        <v>391</v>
      </c>
      <c r="N197" s="2">
        <v>171</v>
      </c>
      <c r="O197" s="2">
        <v>316</v>
      </c>
      <c r="P197" s="2">
        <v>778</v>
      </c>
      <c r="Q197" s="2">
        <v>665</v>
      </c>
      <c r="T197" s="2">
        <v>523</v>
      </c>
      <c r="U197" s="2">
        <v>924</v>
      </c>
      <c r="V197" s="2">
        <v>426</v>
      </c>
      <c r="W197" s="2">
        <v>57</v>
      </c>
      <c r="X197" s="2">
        <v>277</v>
      </c>
      <c r="Y197" s="2">
        <v>134</v>
      </c>
      <c r="Z197" s="2">
        <v>696</v>
      </c>
      <c r="AA197" s="2">
        <v>807</v>
      </c>
      <c r="AB197" s="2">
        <v>945</v>
      </c>
      <c r="AC197" s="2">
        <v>546</v>
      </c>
      <c r="AD197" s="2">
        <v>20</v>
      </c>
      <c r="AE197" s="2">
        <v>387</v>
      </c>
      <c r="AF197" s="2">
        <v>175</v>
      </c>
      <c r="AG197" s="2">
        <v>320</v>
      </c>
      <c r="AH197" s="2">
        <v>782</v>
      </c>
      <c r="AI197" s="2">
        <v>669</v>
      </c>
    </row>
    <row r="198" spans="2:35" x14ac:dyDescent="0.2">
      <c r="B198" s="2">
        <v>514</v>
      </c>
      <c r="C198" s="2">
        <v>913</v>
      </c>
      <c r="D198" s="2">
        <v>419</v>
      </c>
      <c r="E198" s="2">
        <v>52</v>
      </c>
      <c r="F198" s="2">
        <v>288</v>
      </c>
      <c r="G198" s="2">
        <v>143</v>
      </c>
      <c r="H198" s="2">
        <v>701</v>
      </c>
      <c r="I198" s="2">
        <v>814</v>
      </c>
      <c r="J198" s="2">
        <v>956</v>
      </c>
      <c r="K198" s="2">
        <v>555</v>
      </c>
      <c r="L198" s="2">
        <v>25</v>
      </c>
      <c r="M198" s="2">
        <v>394</v>
      </c>
      <c r="N198" s="2">
        <v>166</v>
      </c>
      <c r="O198" s="2">
        <v>309</v>
      </c>
      <c r="P198" s="2">
        <v>775</v>
      </c>
      <c r="Q198" s="2">
        <v>664</v>
      </c>
      <c r="T198" s="2">
        <v>518</v>
      </c>
      <c r="U198" s="2">
        <v>917</v>
      </c>
      <c r="V198" s="2">
        <v>423</v>
      </c>
      <c r="W198" s="2">
        <v>56</v>
      </c>
      <c r="X198" s="2">
        <v>284</v>
      </c>
      <c r="Y198" s="2">
        <v>139</v>
      </c>
      <c r="Z198" s="2">
        <v>697</v>
      </c>
      <c r="AA198" s="2">
        <v>810</v>
      </c>
      <c r="AB198" s="2">
        <v>960</v>
      </c>
      <c r="AC198" s="2">
        <v>559</v>
      </c>
      <c r="AD198" s="2">
        <v>29</v>
      </c>
      <c r="AE198" s="2">
        <v>398</v>
      </c>
      <c r="AF198" s="2">
        <v>162</v>
      </c>
      <c r="AG198" s="2">
        <v>305</v>
      </c>
      <c r="AH198" s="2">
        <v>771</v>
      </c>
      <c r="AI198" s="2">
        <v>660</v>
      </c>
    </row>
    <row r="199" spans="2:35" x14ac:dyDescent="0.2">
      <c r="B199" s="2">
        <v>933</v>
      </c>
      <c r="C199" s="2">
        <v>566</v>
      </c>
      <c r="D199" s="2">
        <v>8</v>
      </c>
      <c r="E199" s="2">
        <v>407</v>
      </c>
      <c r="F199" s="2">
        <v>187</v>
      </c>
      <c r="G199" s="2">
        <v>300</v>
      </c>
      <c r="H199" s="2">
        <v>794</v>
      </c>
      <c r="I199" s="2">
        <v>649</v>
      </c>
      <c r="J199" s="2">
        <v>543</v>
      </c>
      <c r="K199" s="2">
        <v>912</v>
      </c>
      <c r="L199" s="2">
        <v>446</v>
      </c>
      <c r="M199" s="2">
        <v>45</v>
      </c>
      <c r="N199" s="2">
        <v>257</v>
      </c>
      <c r="O199" s="2">
        <v>146</v>
      </c>
      <c r="P199" s="2">
        <v>676</v>
      </c>
      <c r="Q199" s="2">
        <v>819</v>
      </c>
      <c r="T199" s="2">
        <v>929</v>
      </c>
      <c r="U199" s="2">
        <v>562</v>
      </c>
      <c r="V199" s="2">
        <v>4</v>
      </c>
      <c r="W199" s="2">
        <v>403</v>
      </c>
      <c r="X199" s="2">
        <v>191</v>
      </c>
      <c r="Y199" s="2">
        <v>304</v>
      </c>
      <c r="Z199" s="2">
        <v>798</v>
      </c>
      <c r="AA199" s="2">
        <v>653</v>
      </c>
      <c r="AB199" s="2">
        <v>539</v>
      </c>
      <c r="AC199" s="2">
        <v>908</v>
      </c>
      <c r="AD199" s="2">
        <v>442</v>
      </c>
      <c r="AE199" s="2">
        <v>41</v>
      </c>
      <c r="AF199" s="2">
        <v>261</v>
      </c>
      <c r="AG199" s="2">
        <v>150</v>
      </c>
      <c r="AH199" s="2">
        <v>680</v>
      </c>
      <c r="AI199" s="2">
        <v>823</v>
      </c>
    </row>
    <row r="200" spans="2:35" x14ac:dyDescent="0.2">
      <c r="B200" s="2">
        <v>505</v>
      </c>
      <c r="C200" s="2">
        <v>106</v>
      </c>
      <c r="D200" s="2">
        <v>604</v>
      </c>
      <c r="E200" s="2">
        <v>971</v>
      </c>
      <c r="F200" s="2">
        <v>743</v>
      </c>
      <c r="G200" s="2">
        <v>888</v>
      </c>
      <c r="H200" s="2">
        <v>326</v>
      </c>
      <c r="I200" s="2">
        <v>213</v>
      </c>
      <c r="J200" s="2">
        <v>67</v>
      </c>
      <c r="K200" s="2">
        <v>468</v>
      </c>
      <c r="L200" s="2">
        <v>994</v>
      </c>
      <c r="M200" s="2">
        <v>625</v>
      </c>
      <c r="N200" s="2">
        <v>861</v>
      </c>
      <c r="O200" s="2">
        <v>718</v>
      </c>
      <c r="P200" s="2">
        <v>256</v>
      </c>
      <c r="Q200" s="2">
        <v>367</v>
      </c>
      <c r="T200" s="2">
        <v>509</v>
      </c>
      <c r="U200" s="2">
        <v>110</v>
      </c>
      <c r="V200" s="2">
        <v>608</v>
      </c>
      <c r="W200" s="2">
        <v>975</v>
      </c>
      <c r="X200" s="2">
        <v>739</v>
      </c>
      <c r="Y200" s="2">
        <v>884</v>
      </c>
      <c r="Z200" s="2">
        <v>322</v>
      </c>
      <c r="AA200" s="2">
        <v>209</v>
      </c>
      <c r="AB200" s="2">
        <v>71</v>
      </c>
      <c r="AC200" s="2">
        <v>472</v>
      </c>
      <c r="AD200" s="2">
        <v>998</v>
      </c>
      <c r="AE200" s="2">
        <v>629</v>
      </c>
      <c r="AF200" s="2">
        <v>857</v>
      </c>
      <c r="AG200" s="2">
        <v>714</v>
      </c>
      <c r="AH200" s="2">
        <v>252</v>
      </c>
      <c r="AI200" s="2">
        <v>363</v>
      </c>
    </row>
    <row r="201" spans="2:35" x14ac:dyDescent="0.2">
      <c r="B201" s="2">
        <v>94</v>
      </c>
      <c r="C201" s="2">
        <v>461</v>
      </c>
      <c r="D201" s="2">
        <v>1023</v>
      </c>
      <c r="E201" s="2">
        <v>624</v>
      </c>
      <c r="F201" s="2">
        <v>836</v>
      </c>
      <c r="G201" s="2">
        <v>723</v>
      </c>
      <c r="H201" s="2">
        <v>225</v>
      </c>
      <c r="I201" s="2">
        <v>370</v>
      </c>
      <c r="J201" s="2">
        <v>488</v>
      </c>
      <c r="K201" s="2">
        <v>119</v>
      </c>
      <c r="L201" s="2">
        <v>581</v>
      </c>
      <c r="M201" s="2">
        <v>982</v>
      </c>
      <c r="N201" s="2">
        <v>762</v>
      </c>
      <c r="O201" s="2">
        <v>873</v>
      </c>
      <c r="P201" s="2">
        <v>347</v>
      </c>
      <c r="Q201" s="2">
        <v>204</v>
      </c>
      <c r="T201" s="2">
        <v>90</v>
      </c>
      <c r="U201" s="2">
        <v>457</v>
      </c>
      <c r="V201" s="2">
        <v>1019</v>
      </c>
      <c r="W201" s="2">
        <v>620</v>
      </c>
      <c r="X201" s="2">
        <v>840</v>
      </c>
      <c r="Y201" s="2">
        <v>727</v>
      </c>
      <c r="Z201" s="2">
        <v>229</v>
      </c>
      <c r="AA201" s="2">
        <v>374</v>
      </c>
      <c r="AB201" s="2">
        <v>484</v>
      </c>
      <c r="AC201" s="2">
        <v>115</v>
      </c>
      <c r="AD201" s="2">
        <v>577</v>
      </c>
      <c r="AE201" s="2">
        <v>978</v>
      </c>
      <c r="AF201" s="2">
        <v>766</v>
      </c>
      <c r="AG201" s="2">
        <v>877</v>
      </c>
      <c r="AH201" s="2">
        <v>351</v>
      </c>
      <c r="AI201" s="2">
        <v>208</v>
      </c>
    </row>
    <row r="202" spans="2:35" x14ac:dyDescent="0.2">
      <c r="B202" s="2">
        <v>387</v>
      </c>
      <c r="C202" s="2">
        <v>20</v>
      </c>
      <c r="D202" s="2">
        <v>546</v>
      </c>
      <c r="E202" s="2">
        <v>945</v>
      </c>
      <c r="F202" s="2">
        <v>669</v>
      </c>
      <c r="G202" s="2">
        <v>782</v>
      </c>
      <c r="H202" s="2">
        <v>320</v>
      </c>
      <c r="I202" s="2">
        <v>175</v>
      </c>
      <c r="J202" s="2">
        <v>57</v>
      </c>
      <c r="K202" s="2">
        <v>426</v>
      </c>
      <c r="L202" s="2">
        <v>924</v>
      </c>
      <c r="M202" s="2">
        <v>523</v>
      </c>
      <c r="N202" s="2">
        <v>807</v>
      </c>
      <c r="O202" s="2">
        <v>696</v>
      </c>
      <c r="P202" s="2">
        <v>134</v>
      </c>
      <c r="Q202" s="2">
        <v>277</v>
      </c>
      <c r="T202" s="2">
        <v>391</v>
      </c>
      <c r="U202" s="2">
        <v>24</v>
      </c>
      <c r="V202" s="2">
        <v>550</v>
      </c>
      <c r="W202" s="2">
        <v>949</v>
      </c>
      <c r="X202" s="2">
        <v>665</v>
      </c>
      <c r="Y202" s="2">
        <v>778</v>
      </c>
      <c r="Z202" s="2">
        <v>316</v>
      </c>
      <c r="AA202" s="2">
        <v>171</v>
      </c>
      <c r="AB202" s="2">
        <v>61</v>
      </c>
      <c r="AC202" s="2">
        <v>430</v>
      </c>
      <c r="AD202" s="2">
        <v>928</v>
      </c>
      <c r="AE202" s="2">
        <v>527</v>
      </c>
      <c r="AF202" s="2">
        <v>803</v>
      </c>
      <c r="AG202" s="2">
        <v>692</v>
      </c>
      <c r="AH202" s="2">
        <v>130</v>
      </c>
      <c r="AI202" s="2">
        <v>273</v>
      </c>
    </row>
    <row r="203" spans="2:35" x14ac:dyDescent="0.2">
      <c r="B203" s="2">
        <v>40</v>
      </c>
      <c r="C203" s="2">
        <v>439</v>
      </c>
      <c r="D203" s="2">
        <v>901</v>
      </c>
      <c r="E203" s="2">
        <v>534</v>
      </c>
      <c r="F203" s="2">
        <v>826</v>
      </c>
      <c r="G203" s="2">
        <v>681</v>
      </c>
      <c r="H203" s="2">
        <v>155</v>
      </c>
      <c r="I203" s="2">
        <v>268</v>
      </c>
      <c r="J203" s="2">
        <v>414</v>
      </c>
      <c r="K203" s="2">
        <v>13</v>
      </c>
      <c r="L203" s="2">
        <v>575</v>
      </c>
      <c r="M203" s="2">
        <v>944</v>
      </c>
      <c r="N203" s="2">
        <v>644</v>
      </c>
      <c r="O203" s="2">
        <v>787</v>
      </c>
      <c r="P203" s="2">
        <v>289</v>
      </c>
      <c r="Q203" s="2">
        <v>178</v>
      </c>
      <c r="T203" s="2">
        <v>36</v>
      </c>
      <c r="U203" s="2">
        <v>435</v>
      </c>
      <c r="V203" s="2">
        <v>897</v>
      </c>
      <c r="W203" s="2">
        <v>530</v>
      </c>
      <c r="X203" s="2">
        <v>830</v>
      </c>
      <c r="Y203" s="2">
        <v>685</v>
      </c>
      <c r="Z203" s="2">
        <v>159</v>
      </c>
      <c r="AA203" s="2">
        <v>272</v>
      </c>
      <c r="AB203" s="2">
        <v>410</v>
      </c>
      <c r="AC203" s="2">
        <v>9</v>
      </c>
      <c r="AD203" s="2">
        <v>571</v>
      </c>
      <c r="AE203" s="2">
        <v>940</v>
      </c>
      <c r="AF203" s="2">
        <v>648</v>
      </c>
      <c r="AG203" s="2">
        <v>791</v>
      </c>
      <c r="AH203" s="2">
        <v>293</v>
      </c>
      <c r="AI203" s="2">
        <v>182</v>
      </c>
    </row>
    <row r="204" spans="2:35" x14ac:dyDescent="0.2">
      <c r="B204" s="2">
        <v>636</v>
      </c>
      <c r="C204" s="2">
        <v>1003</v>
      </c>
      <c r="D204" s="2">
        <v>473</v>
      </c>
      <c r="E204" s="2">
        <v>74</v>
      </c>
      <c r="F204" s="2">
        <v>358</v>
      </c>
      <c r="G204" s="2">
        <v>245</v>
      </c>
      <c r="H204" s="2">
        <v>711</v>
      </c>
      <c r="I204" s="2">
        <v>856</v>
      </c>
      <c r="J204" s="2">
        <v>962</v>
      </c>
      <c r="K204" s="2">
        <v>593</v>
      </c>
      <c r="L204" s="2">
        <v>99</v>
      </c>
      <c r="M204" s="2">
        <v>500</v>
      </c>
      <c r="N204" s="2">
        <v>224</v>
      </c>
      <c r="O204" s="2">
        <v>335</v>
      </c>
      <c r="P204" s="2">
        <v>893</v>
      </c>
      <c r="Q204" s="2">
        <v>750</v>
      </c>
      <c r="T204" s="2">
        <v>640</v>
      </c>
      <c r="U204" s="2">
        <v>1007</v>
      </c>
      <c r="V204" s="2">
        <v>477</v>
      </c>
      <c r="W204" s="2">
        <v>78</v>
      </c>
      <c r="X204" s="2">
        <v>354</v>
      </c>
      <c r="Y204" s="2">
        <v>241</v>
      </c>
      <c r="Z204" s="2">
        <v>707</v>
      </c>
      <c r="AA204" s="2">
        <v>852</v>
      </c>
      <c r="AB204" s="2">
        <v>966</v>
      </c>
      <c r="AC204" s="2">
        <v>597</v>
      </c>
      <c r="AD204" s="2">
        <v>103</v>
      </c>
      <c r="AE204" s="2">
        <v>504</v>
      </c>
      <c r="AF204" s="2">
        <v>220</v>
      </c>
      <c r="AG204" s="2">
        <v>331</v>
      </c>
      <c r="AH204" s="2">
        <v>889</v>
      </c>
      <c r="AI204" s="2">
        <v>746</v>
      </c>
    </row>
    <row r="205" spans="2:35" x14ac:dyDescent="0.2">
      <c r="B205" s="2">
        <v>991</v>
      </c>
      <c r="C205" s="2">
        <v>592</v>
      </c>
      <c r="D205" s="2">
        <v>126</v>
      </c>
      <c r="E205" s="2">
        <v>493</v>
      </c>
      <c r="F205" s="2">
        <v>193</v>
      </c>
      <c r="G205" s="2">
        <v>338</v>
      </c>
      <c r="H205" s="2">
        <v>868</v>
      </c>
      <c r="I205" s="2">
        <v>755</v>
      </c>
      <c r="J205" s="2">
        <v>613</v>
      </c>
      <c r="K205" s="2">
        <v>1014</v>
      </c>
      <c r="L205" s="2">
        <v>456</v>
      </c>
      <c r="M205" s="2">
        <v>87</v>
      </c>
      <c r="N205" s="2">
        <v>379</v>
      </c>
      <c r="O205" s="2">
        <v>236</v>
      </c>
      <c r="P205" s="2">
        <v>730</v>
      </c>
      <c r="Q205" s="2">
        <v>841</v>
      </c>
      <c r="T205" s="2">
        <v>987</v>
      </c>
      <c r="U205" s="2">
        <v>588</v>
      </c>
      <c r="V205" s="2">
        <v>122</v>
      </c>
      <c r="W205" s="2">
        <v>489</v>
      </c>
      <c r="X205" s="2">
        <v>197</v>
      </c>
      <c r="Y205" s="2">
        <v>342</v>
      </c>
      <c r="Z205" s="2">
        <v>872</v>
      </c>
      <c r="AA205" s="2">
        <v>759</v>
      </c>
      <c r="AB205" s="2">
        <v>609</v>
      </c>
      <c r="AC205" s="2">
        <v>1010</v>
      </c>
      <c r="AD205" s="2">
        <v>452</v>
      </c>
      <c r="AE205" s="2">
        <v>83</v>
      </c>
      <c r="AF205" s="2">
        <v>383</v>
      </c>
      <c r="AG205" s="2">
        <v>240</v>
      </c>
      <c r="AH205" s="2">
        <v>734</v>
      </c>
      <c r="AI205" s="2">
        <v>845</v>
      </c>
    </row>
    <row r="206" spans="2:35" x14ac:dyDescent="0.2">
      <c r="B206" s="2">
        <v>693</v>
      </c>
      <c r="C206" s="2">
        <v>806</v>
      </c>
      <c r="D206" s="2">
        <v>280</v>
      </c>
      <c r="E206" s="2">
        <v>135</v>
      </c>
      <c r="F206" s="2">
        <v>427</v>
      </c>
      <c r="G206" s="2">
        <v>60</v>
      </c>
      <c r="H206" s="2">
        <v>522</v>
      </c>
      <c r="I206" s="2">
        <v>921</v>
      </c>
      <c r="J206" s="2">
        <v>783</v>
      </c>
      <c r="K206" s="2">
        <v>672</v>
      </c>
      <c r="L206" s="2">
        <v>174</v>
      </c>
      <c r="M206" s="2">
        <v>317</v>
      </c>
      <c r="N206" s="2">
        <v>17</v>
      </c>
      <c r="O206" s="2">
        <v>386</v>
      </c>
      <c r="P206" s="2">
        <v>948</v>
      </c>
      <c r="Q206" s="2">
        <v>547</v>
      </c>
      <c r="T206" s="2">
        <v>689</v>
      </c>
      <c r="U206" s="2">
        <v>802</v>
      </c>
      <c r="V206" s="2">
        <v>276</v>
      </c>
      <c r="W206" s="2">
        <v>131</v>
      </c>
      <c r="X206" s="2">
        <v>431</v>
      </c>
      <c r="Y206" s="2">
        <v>64</v>
      </c>
      <c r="Z206" s="2">
        <v>526</v>
      </c>
      <c r="AA206" s="2">
        <v>925</v>
      </c>
      <c r="AB206" s="2">
        <v>779</v>
      </c>
      <c r="AC206" s="2">
        <v>668</v>
      </c>
      <c r="AD206" s="2">
        <v>170</v>
      </c>
      <c r="AE206" s="2">
        <v>313</v>
      </c>
      <c r="AF206" s="2">
        <v>21</v>
      </c>
      <c r="AG206" s="2">
        <v>390</v>
      </c>
      <c r="AH206" s="2">
        <v>952</v>
      </c>
      <c r="AI206" s="2">
        <v>551</v>
      </c>
    </row>
    <row r="207" spans="2:35" x14ac:dyDescent="0.2">
      <c r="B207" s="2">
        <v>786</v>
      </c>
      <c r="C207" s="2">
        <v>641</v>
      </c>
      <c r="D207" s="2">
        <v>179</v>
      </c>
      <c r="E207" s="2">
        <v>292</v>
      </c>
      <c r="F207" s="2">
        <v>16</v>
      </c>
      <c r="G207" s="2">
        <v>415</v>
      </c>
      <c r="H207" s="2">
        <v>941</v>
      </c>
      <c r="I207" s="2">
        <v>574</v>
      </c>
      <c r="J207" s="2">
        <v>684</v>
      </c>
      <c r="K207" s="2">
        <v>827</v>
      </c>
      <c r="L207" s="2">
        <v>265</v>
      </c>
      <c r="M207" s="2">
        <v>154</v>
      </c>
      <c r="N207" s="2">
        <v>438</v>
      </c>
      <c r="O207" s="2">
        <v>37</v>
      </c>
      <c r="P207" s="2">
        <v>535</v>
      </c>
      <c r="Q207" s="2">
        <v>904</v>
      </c>
      <c r="T207" s="2">
        <v>790</v>
      </c>
      <c r="U207" s="2">
        <v>645</v>
      </c>
      <c r="V207" s="2">
        <v>183</v>
      </c>
      <c r="W207" s="2">
        <v>296</v>
      </c>
      <c r="X207" s="2">
        <v>12</v>
      </c>
      <c r="Y207" s="2">
        <v>411</v>
      </c>
      <c r="Z207" s="2">
        <v>937</v>
      </c>
      <c r="AA207" s="2">
        <v>570</v>
      </c>
      <c r="AB207" s="2">
        <v>688</v>
      </c>
      <c r="AC207" s="2">
        <v>831</v>
      </c>
      <c r="AD207" s="2">
        <v>269</v>
      </c>
      <c r="AE207" s="2">
        <v>158</v>
      </c>
      <c r="AF207" s="2">
        <v>434</v>
      </c>
      <c r="AG207" s="2">
        <v>33</v>
      </c>
      <c r="AH207" s="2">
        <v>531</v>
      </c>
      <c r="AI207" s="2">
        <v>900</v>
      </c>
    </row>
    <row r="208" spans="2:35" x14ac:dyDescent="0.2">
      <c r="B208" s="2">
        <v>334</v>
      </c>
      <c r="C208" s="2">
        <v>221</v>
      </c>
      <c r="D208" s="2">
        <v>751</v>
      </c>
      <c r="E208" s="2">
        <v>896</v>
      </c>
      <c r="F208" s="2">
        <v>596</v>
      </c>
      <c r="G208" s="2">
        <v>963</v>
      </c>
      <c r="H208" s="2">
        <v>497</v>
      </c>
      <c r="I208" s="2">
        <v>98</v>
      </c>
      <c r="J208" s="2">
        <v>248</v>
      </c>
      <c r="K208" s="2">
        <v>359</v>
      </c>
      <c r="L208" s="2">
        <v>853</v>
      </c>
      <c r="M208" s="2">
        <v>710</v>
      </c>
      <c r="N208" s="2">
        <v>1002</v>
      </c>
      <c r="O208" s="2">
        <v>633</v>
      </c>
      <c r="P208" s="2">
        <v>75</v>
      </c>
      <c r="Q208" s="2">
        <v>476</v>
      </c>
      <c r="T208" s="2">
        <v>330</v>
      </c>
      <c r="U208" s="2">
        <v>217</v>
      </c>
      <c r="V208" s="2">
        <v>747</v>
      </c>
      <c r="W208" s="2">
        <v>892</v>
      </c>
      <c r="X208" s="2">
        <v>600</v>
      </c>
      <c r="Y208" s="2">
        <v>967</v>
      </c>
      <c r="Z208" s="2">
        <v>501</v>
      </c>
      <c r="AA208" s="2">
        <v>102</v>
      </c>
      <c r="AB208" s="2">
        <v>244</v>
      </c>
      <c r="AC208" s="2">
        <v>355</v>
      </c>
      <c r="AD208" s="2">
        <v>849</v>
      </c>
      <c r="AE208" s="2">
        <v>706</v>
      </c>
      <c r="AF208" s="2">
        <v>1006</v>
      </c>
      <c r="AG208" s="2">
        <v>637</v>
      </c>
      <c r="AH208" s="2">
        <v>79</v>
      </c>
      <c r="AI208" s="2">
        <v>480</v>
      </c>
    </row>
    <row r="209" spans="2:35" x14ac:dyDescent="0.2">
      <c r="B209" s="2">
        <v>233</v>
      </c>
      <c r="C209" s="2">
        <v>378</v>
      </c>
      <c r="D209" s="2">
        <v>844</v>
      </c>
      <c r="E209" s="2">
        <v>731</v>
      </c>
      <c r="F209" s="2">
        <v>1015</v>
      </c>
      <c r="G209" s="2">
        <v>616</v>
      </c>
      <c r="H209" s="2">
        <v>86</v>
      </c>
      <c r="I209" s="2">
        <v>453</v>
      </c>
      <c r="J209" s="2">
        <v>339</v>
      </c>
      <c r="K209" s="2">
        <v>196</v>
      </c>
      <c r="L209" s="2">
        <v>754</v>
      </c>
      <c r="M209" s="2">
        <v>865</v>
      </c>
      <c r="N209" s="2">
        <v>589</v>
      </c>
      <c r="O209" s="2">
        <v>990</v>
      </c>
      <c r="P209" s="2">
        <v>496</v>
      </c>
      <c r="Q209" s="2">
        <v>127</v>
      </c>
      <c r="T209" s="2">
        <v>237</v>
      </c>
      <c r="U209" s="2">
        <v>382</v>
      </c>
      <c r="V209" s="2">
        <v>848</v>
      </c>
      <c r="W209" s="2">
        <v>735</v>
      </c>
      <c r="X209" s="2">
        <v>1011</v>
      </c>
      <c r="Y209" s="2">
        <v>612</v>
      </c>
      <c r="Z209" s="2">
        <v>82</v>
      </c>
      <c r="AA209" s="2">
        <v>449</v>
      </c>
      <c r="AB209" s="2">
        <v>343</v>
      </c>
      <c r="AC209" s="2">
        <v>200</v>
      </c>
      <c r="AD209" s="2">
        <v>758</v>
      </c>
      <c r="AE209" s="2">
        <v>869</v>
      </c>
      <c r="AF209" s="2">
        <v>585</v>
      </c>
      <c r="AG209" s="2">
        <v>986</v>
      </c>
      <c r="AH209" s="2">
        <v>492</v>
      </c>
      <c r="AI209" s="2">
        <v>123</v>
      </c>
    </row>
    <row r="210" spans="2:35" x14ac:dyDescent="0.2">
      <c r="B210" s="2">
        <v>312</v>
      </c>
      <c r="C210" s="2">
        <v>167</v>
      </c>
      <c r="D210" s="2">
        <v>661</v>
      </c>
      <c r="E210" s="2">
        <v>774</v>
      </c>
      <c r="F210" s="2">
        <v>554</v>
      </c>
      <c r="G210" s="2">
        <v>953</v>
      </c>
      <c r="H210" s="2">
        <v>395</v>
      </c>
      <c r="I210" s="2">
        <v>28</v>
      </c>
      <c r="J210" s="2">
        <v>142</v>
      </c>
      <c r="K210" s="2">
        <v>285</v>
      </c>
      <c r="L210" s="2">
        <v>815</v>
      </c>
      <c r="M210" s="2">
        <v>704</v>
      </c>
      <c r="N210" s="2">
        <v>916</v>
      </c>
      <c r="O210" s="2">
        <v>515</v>
      </c>
      <c r="P210" s="2">
        <v>49</v>
      </c>
      <c r="Q210" s="2">
        <v>418</v>
      </c>
      <c r="T210" s="2">
        <v>308</v>
      </c>
      <c r="U210" s="2">
        <v>163</v>
      </c>
      <c r="V210" s="2">
        <v>657</v>
      </c>
      <c r="W210" s="2">
        <v>770</v>
      </c>
      <c r="X210" s="2">
        <v>558</v>
      </c>
      <c r="Y210" s="2">
        <v>957</v>
      </c>
      <c r="Z210" s="2">
        <v>399</v>
      </c>
      <c r="AA210" s="2">
        <v>32</v>
      </c>
      <c r="AB210" s="2">
        <v>138</v>
      </c>
      <c r="AC210" s="2">
        <v>281</v>
      </c>
      <c r="AD210" s="2">
        <v>811</v>
      </c>
      <c r="AE210" s="2">
        <v>700</v>
      </c>
      <c r="AF210" s="2">
        <v>920</v>
      </c>
      <c r="AG210" s="2">
        <v>519</v>
      </c>
      <c r="AH210" s="2">
        <v>53</v>
      </c>
      <c r="AI210" s="2">
        <v>422</v>
      </c>
    </row>
    <row r="211" spans="2:35" x14ac:dyDescent="0.2">
      <c r="B211" s="2">
        <v>147</v>
      </c>
      <c r="C211" s="2">
        <v>260</v>
      </c>
      <c r="D211" s="2">
        <v>818</v>
      </c>
      <c r="E211" s="2">
        <v>673</v>
      </c>
      <c r="F211" s="2">
        <v>909</v>
      </c>
      <c r="G211" s="2">
        <v>542</v>
      </c>
      <c r="H211" s="2">
        <v>48</v>
      </c>
      <c r="I211" s="2">
        <v>447</v>
      </c>
      <c r="J211" s="2">
        <v>297</v>
      </c>
      <c r="K211" s="2">
        <v>186</v>
      </c>
      <c r="L211" s="2">
        <v>652</v>
      </c>
      <c r="M211" s="2">
        <v>795</v>
      </c>
      <c r="N211" s="2">
        <v>567</v>
      </c>
      <c r="O211" s="2">
        <v>936</v>
      </c>
      <c r="P211" s="2">
        <v>406</v>
      </c>
      <c r="Q211" s="2">
        <v>5</v>
      </c>
      <c r="T211" s="2">
        <v>151</v>
      </c>
      <c r="U211" s="2">
        <v>264</v>
      </c>
      <c r="V211" s="2">
        <v>822</v>
      </c>
      <c r="W211" s="2">
        <v>677</v>
      </c>
      <c r="X211" s="2">
        <v>905</v>
      </c>
      <c r="Y211" s="2">
        <v>538</v>
      </c>
      <c r="Z211" s="2">
        <v>44</v>
      </c>
      <c r="AA211" s="2">
        <v>443</v>
      </c>
      <c r="AB211" s="2">
        <v>301</v>
      </c>
      <c r="AC211" s="2">
        <v>190</v>
      </c>
      <c r="AD211" s="2">
        <v>656</v>
      </c>
      <c r="AE211" s="2">
        <v>799</v>
      </c>
      <c r="AF211" s="2">
        <v>563</v>
      </c>
      <c r="AG211" s="2">
        <v>932</v>
      </c>
      <c r="AH211" s="2">
        <v>402</v>
      </c>
      <c r="AI211" s="2">
        <v>1</v>
      </c>
    </row>
    <row r="212" spans="2:35" x14ac:dyDescent="0.2">
      <c r="B212" s="2">
        <v>719</v>
      </c>
      <c r="C212" s="2">
        <v>864</v>
      </c>
      <c r="D212" s="2">
        <v>366</v>
      </c>
      <c r="E212" s="2">
        <v>253</v>
      </c>
      <c r="F212" s="2">
        <v>465</v>
      </c>
      <c r="G212" s="2">
        <v>66</v>
      </c>
      <c r="H212" s="2">
        <v>628</v>
      </c>
      <c r="I212" s="2">
        <v>995</v>
      </c>
      <c r="J212" s="2">
        <v>885</v>
      </c>
      <c r="K212" s="2">
        <v>742</v>
      </c>
      <c r="L212" s="2">
        <v>216</v>
      </c>
      <c r="M212" s="2">
        <v>327</v>
      </c>
      <c r="N212" s="2">
        <v>107</v>
      </c>
      <c r="O212" s="2">
        <v>508</v>
      </c>
      <c r="P212" s="2">
        <v>970</v>
      </c>
      <c r="Q212" s="2">
        <v>601</v>
      </c>
      <c r="T212" s="2">
        <v>715</v>
      </c>
      <c r="U212" s="2">
        <v>860</v>
      </c>
      <c r="V212" s="2">
        <v>362</v>
      </c>
      <c r="W212" s="2">
        <v>249</v>
      </c>
      <c r="X212" s="2">
        <v>469</v>
      </c>
      <c r="Y212" s="2">
        <v>70</v>
      </c>
      <c r="Z212" s="2">
        <v>632</v>
      </c>
      <c r="AA212" s="2">
        <v>999</v>
      </c>
      <c r="AB212" s="2">
        <v>881</v>
      </c>
      <c r="AC212" s="2">
        <v>738</v>
      </c>
      <c r="AD212" s="2">
        <v>212</v>
      </c>
      <c r="AE212" s="2">
        <v>323</v>
      </c>
      <c r="AF212" s="2">
        <v>111</v>
      </c>
      <c r="AG212" s="2">
        <v>512</v>
      </c>
      <c r="AH212" s="2">
        <v>974</v>
      </c>
      <c r="AI212" s="2">
        <v>605</v>
      </c>
    </row>
    <row r="213" spans="2:35" x14ac:dyDescent="0.2">
      <c r="B213" s="2">
        <v>876</v>
      </c>
      <c r="C213" s="2">
        <v>763</v>
      </c>
      <c r="D213" s="2">
        <v>201</v>
      </c>
      <c r="E213" s="2">
        <v>346</v>
      </c>
      <c r="F213" s="2">
        <v>118</v>
      </c>
      <c r="G213" s="2">
        <v>485</v>
      </c>
      <c r="H213" s="2">
        <v>983</v>
      </c>
      <c r="I213" s="2">
        <v>584</v>
      </c>
      <c r="J213" s="2">
        <v>722</v>
      </c>
      <c r="K213" s="2">
        <v>833</v>
      </c>
      <c r="L213" s="2">
        <v>371</v>
      </c>
      <c r="M213" s="2">
        <v>228</v>
      </c>
      <c r="N213" s="2">
        <v>464</v>
      </c>
      <c r="O213" s="2">
        <v>95</v>
      </c>
      <c r="P213" s="2">
        <v>621</v>
      </c>
      <c r="Q213" s="2">
        <v>1022</v>
      </c>
      <c r="T213" s="2">
        <v>880</v>
      </c>
      <c r="U213" s="2">
        <v>767</v>
      </c>
      <c r="V213" s="2">
        <v>205</v>
      </c>
      <c r="W213" s="2">
        <v>350</v>
      </c>
      <c r="X213" s="2">
        <v>114</v>
      </c>
      <c r="Y213" s="2">
        <v>481</v>
      </c>
      <c r="Z213" s="2">
        <v>979</v>
      </c>
      <c r="AA213" s="2">
        <v>580</v>
      </c>
      <c r="AB213" s="2">
        <v>726</v>
      </c>
      <c r="AC213" s="2">
        <v>837</v>
      </c>
      <c r="AD213" s="2">
        <v>375</v>
      </c>
      <c r="AE213" s="2">
        <v>232</v>
      </c>
      <c r="AF213" s="2">
        <v>460</v>
      </c>
      <c r="AG213" s="2">
        <v>91</v>
      </c>
      <c r="AH213" s="2">
        <v>617</v>
      </c>
      <c r="AI213" s="2">
        <v>1018</v>
      </c>
    </row>
    <row r="216" spans="2:35" x14ac:dyDescent="0.2">
      <c r="B216" s="2">
        <v>514</v>
      </c>
      <c r="C216" s="2">
        <v>566</v>
      </c>
      <c r="D216" s="2">
        <v>604</v>
      </c>
      <c r="E216" s="2">
        <v>624</v>
      </c>
      <c r="F216" s="2">
        <v>669</v>
      </c>
      <c r="G216" s="2">
        <v>681</v>
      </c>
      <c r="H216" s="2">
        <v>711</v>
      </c>
      <c r="I216" s="2">
        <v>755</v>
      </c>
      <c r="J216" s="2">
        <v>783</v>
      </c>
      <c r="K216" s="2">
        <v>827</v>
      </c>
      <c r="L216" s="2">
        <v>853</v>
      </c>
      <c r="M216" s="2">
        <v>865</v>
      </c>
      <c r="N216" s="2">
        <v>916</v>
      </c>
      <c r="O216" s="2">
        <v>936</v>
      </c>
      <c r="P216" s="2">
        <v>970</v>
      </c>
      <c r="Q216" s="2">
        <v>1022</v>
      </c>
      <c r="T216" s="2">
        <v>518</v>
      </c>
      <c r="U216" s="2">
        <v>562</v>
      </c>
      <c r="V216" s="2">
        <v>608</v>
      </c>
      <c r="W216" s="2">
        <v>620</v>
      </c>
      <c r="X216" s="2">
        <v>665</v>
      </c>
      <c r="Y216" s="2">
        <v>685</v>
      </c>
      <c r="Z216" s="2">
        <v>707</v>
      </c>
      <c r="AA216" s="2">
        <v>759</v>
      </c>
      <c r="AB216" s="2">
        <v>779</v>
      </c>
      <c r="AC216" s="2">
        <v>831</v>
      </c>
      <c r="AD216" s="2">
        <v>849</v>
      </c>
      <c r="AE216" s="2">
        <v>869</v>
      </c>
      <c r="AF216" s="2">
        <v>920</v>
      </c>
      <c r="AG216" s="2">
        <v>932</v>
      </c>
      <c r="AH216" s="2">
        <v>974</v>
      </c>
      <c r="AI216" s="2">
        <v>1018</v>
      </c>
    </row>
    <row r="217" spans="2:35" x14ac:dyDescent="0.2">
      <c r="B217" s="2">
        <v>527</v>
      </c>
      <c r="C217" s="2">
        <v>571</v>
      </c>
      <c r="D217" s="2">
        <v>597</v>
      </c>
      <c r="E217" s="2">
        <v>609</v>
      </c>
      <c r="F217" s="2">
        <v>660</v>
      </c>
      <c r="G217" s="2">
        <v>680</v>
      </c>
      <c r="H217" s="2">
        <v>714</v>
      </c>
      <c r="I217" s="2">
        <v>766</v>
      </c>
      <c r="J217" s="2">
        <v>770</v>
      </c>
      <c r="K217" s="2">
        <v>822</v>
      </c>
      <c r="L217" s="2">
        <v>860</v>
      </c>
      <c r="M217" s="2">
        <v>880</v>
      </c>
      <c r="N217" s="2">
        <v>925</v>
      </c>
      <c r="O217" s="2">
        <v>937</v>
      </c>
      <c r="P217" s="2">
        <v>967</v>
      </c>
      <c r="Q217" s="2">
        <v>1011</v>
      </c>
      <c r="T217" s="2">
        <v>523</v>
      </c>
      <c r="U217" s="2">
        <v>575</v>
      </c>
      <c r="V217" s="2">
        <v>593</v>
      </c>
      <c r="W217" s="2">
        <v>613</v>
      </c>
      <c r="X217" s="2">
        <v>664</v>
      </c>
      <c r="Y217" s="2">
        <v>676</v>
      </c>
      <c r="Z217" s="2">
        <v>718</v>
      </c>
      <c r="AA217" s="2">
        <v>762</v>
      </c>
      <c r="AB217" s="2">
        <v>774</v>
      </c>
      <c r="AC217" s="2">
        <v>818</v>
      </c>
      <c r="AD217" s="2">
        <v>864</v>
      </c>
      <c r="AE217" s="2">
        <v>876</v>
      </c>
      <c r="AF217" s="2">
        <v>921</v>
      </c>
      <c r="AG217" s="2">
        <v>941</v>
      </c>
      <c r="AH217" s="2">
        <v>963</v>
      </c>
      <c r="AI217" s="2">
        <v>1015</v>
      </c>
    </row>
    <row r="230" spans="2:35" x14ac:dyDescent="0.2">
      <c r="I230" s="2">
        <v>4</v>
      </c>
      <c r="AA230" s="2">
        <v>20</v>
      </c>
    </row>
    <row r="233" spans="2:35" x14ac:dyDescent="0.2">
      <c r="F233" s="2" t="s">
        <v>5</v>
      </c>
      <c r="X233" s="2" t="s">
        <v>5</v>
      </c>
    </row>
    <row r="235" spans="2:35" ht="21" x14ac:dyDescent="0.35">
      <c r="I235" s="93" t="s">
        <v>1189</v>
      </c>
      <c r="AA235" s="93" t="s">
        <v>1193</v>
      </c>
    </row>
    <row r="236" spans="2:35" ht="15" x14ac:dyDescent="0.25">
      <c r="I236" s="94" t="s">
        <v>1203</v>
      </c>
      <c r="AA236" s="94" t="s">
        <v>1204</v>
      </c>
    </row>
    <row r="237" spans="2:35" ht="15" x14ac:dyDescent="0.25">
      <c r="I237" s="94"/>
    </row>
    <row r="240" spans="2:35" x14ac:dyDescent="0.2">
      <c r="B240" s="2">
        <v>18</v>
      </c>
      <c r="C240" s="2">
        <v>385</v>
      </c>
      <c r="D240" s="2">
        <v>947</v>
      </c>
      <c r="E240" s="2">
        <v>548</v>
      </c>
      <c r="F240" s="2">
        <v>784</v>
      </c>
      <c r="G240" s="2">
        <v>671</v>
      </c>
      <c r="H240" s="2">
        <v>173</v>
      </c>
      <c r="I240" s="2">
        <v>318</v>
      </c>
      <c r="J240" s="2">
        <v>428</v>
      </c>
      <c r="K240" s="2">
        <v>59</v>
      </c>
      <c r="L240" s="2">
        <v>521</v>
      </c>
      <c r="M240" s="2">
        <v>922</v>
      </c>
      <c r="N240" s="2">
        <v>694</v>
      </c>
      <c r="O240" s="2">
        <v>805</v>
      </c>
      <c r="P240" s="2">
        <v>279</v>
      </c>
      <c r="Q240" s="2">
        <v>136</v>
      </c>
      <c r="T240" s="2">
        <v>22</v>
      </c>
      <c r="U240" s="2">
        <v>389</v>
      </c>
      <c r="V240" s="2">
        <v>951</v>
      </c>
      <c r="W240" s="2">
        <v>552</v>
      </c>
      <c r="X240" s="2">
        <v>780</v>
      </c>
      <c r="Y240" s="2">
        <v>667</v>
      </c>
      <c r="Z240" s="2">
        <v>169</v>
      </c>
      <c r="AA240" s="2">
        <v>314</v>
      </c>
      <c r="AB240" s="2">
        <v>432</v>
      </c>
      <c r="AC240" s="2">
        <v>63</v>
      </c>
      <c r="AD240" s="2">
        <v>525</v>
      </c>
      <c r="AE240" s="2">
        <v>926</v>
      </c>
      <c r="AF240" s="2">
        <v>690</v>
      </c>
      <c r="AG240" s="2">
        <v>801</v>
      </c>
      <c r="AH240" s="2">
        <v>275</v>
      </c>
      <c r="AI240" s="2">
        <v>132</v>
      </c>
    </row>
    <row r="241" spans="2:35" x14ac:dyDescent="0.2">
      <c r="B241" s="2">
        <v>437</v>
      </c>
      <c r="C241" s="2">
        <v>38</v>
      </c>
      <c r="D241" s="2">
        <v>536</v>
      </c>
      <c r="E241" s="2">
        <v>903</v>
      </c>
      <c r="F241" s="2">
        <v>683</v>
      </c>
      <c r="G241" s="2">
        <v>828</v>
      </c>
      <c r="H241" s="2">
        <v>266</v>
      </c>
      <c r="I241" s="2">
        <v>153</v>
      </c>
      <c r="J241" s="2">
        <v>15</v>
      </c>
      <c r="K241" s="2">
        <v>416</v>
      </c>
      <c r="L241" s="2">
        <v>942</v>
      </c>
      <c r="M241" s="2">
        <v>573</v>
      </c>
      <c r="N241" s="2">
        <v>785</v>
      </c>
      <c r="O241" s="2">
        <v>642</v>
      </c>
      <c r="P241" s="2">
        <v>180</v>
      </c>
      <c r="Q241" s="2">
        <v>291</v>
      </c>
      <c r="T241" s="2">
        <v>433</v>
      </c>
      <c r="U241" s="2">
        <v>34</v>
      </c>
      <c r="V241" s="2">
        <v>532</v>
      </c>
      <c r="W241" s="2">
        <v>899</v>
      </c>
      <c r="X241" s="2">
        <v>687</v>
      </c>
      <c r="Y241" s="2">
        <v>832</v>
      </c>
      <c r="Z241" s="2">
        <v>270</v>
      </c>
      <c r="AA241" s="2">
        <v>157</v>
      </c>
      <c r="AB241" s="2">
        <v>11</v>
      </c>
      <c r="AC241" s="2">
        <v>412</v>
      </c>
      <c r="AD241" s="2">
        <v>938</v>
      </c>
      <c r="AE241" s="2">
        <v>569</v>
      </c>
      <c r="AF241" s="2">
        <v>789</v>
      </c>
      <c r="AG241" s="2">
        <v>646</v>
      </c>
      <c r="AH241" s="2">
        <v>184</v>
      </c>
      <c r="AI241" s="2">
        <v>295</v>
      </c>
    </row>
    <row r="242" spans="2:35" x14ac:dyDescent="0.2">
      <c r="B242" s="2">
        <v>1001</v>
      </c>
      <c r="C242" s="2">
        <v>634</v>
      </c>
      <c r="D242" s="2">
        <v>76</v>
      </c>
      <c r="E242" s="2">
        <v>475</v>
      </c>
      <c r="F242" s="2">
        <v>247</v>
      </c>
      <c r="G242" s="2">
        <v>360</v>
      </c>
      <c r="H242" s="2">
        <v>854</v>
      </c>
      <c r="I242" s="2">
        <v>709</v>
      </c>
      <c r="J242" s="2">
        <v>595</v>
      </c>
      <c r="K242" s="2">
        <v>964</v>
      </c>
      <c r="L242" s="2">
        <v>498</v>
      </c>
      <c r="M242" s="2">
        <v>97</v>
      </c>
      <c r="N242" s="2">
        <v>333</v>
      </c>
      <c r="O242" s="2">
        <v>222</v>
      </c>
      <c r="P242" s="2">
        <v>752</v>
      </c>
      <c r="Q242" s="2">
        <v>895</v>
      </c>
      <c r="T242" s="2">
        <v>1005</v>
      </c>
      <c r="U242" s="2">
        <v>638</v>
      </c>
      <c r="V242" s="2">
        <v>80</v>
      </c>
      <c r="W242" s="2">
        <v>479</v>
      </c>
      <c r="X242" s="2">
        <v>243</v>
      </c>
      <c r="Y242" s="2">
        <v>356</v>
      </c>
      <c r="Z242" s="2">
        <v>850</v>
      </c>
      <c r="AA242" s="2">
        <v>705</v>
      </c>
      <c r="AB242" s="2">
        <v>599</v>
      </c>
      <c r="AC242" s="2">
        <v>968</v>
      </c>
      <c r="AD242" s="2">
        <v>502</v>
      </c>
      <c r="AE242" s="2">
        <v>101</v>
      </c>
      <c r="AF242" s="2">
        <v>329</v>
      </c>
      <c r="AG242" s="2">
        <v>218</v>
      </c>
      <c r="AH242" s="2">
        <v>748</v>
      </c>
      <c r="AI242" s="2">
        <v>891</v>
      </c>
    </row>
    <row r="243" spans="2:35" x14ac:dyDescent="0.2">
      <c r="B243" s="2">
        <v>590</v>
      </c>
      <c r="C243" s="2">
        <v>989</v>
      </c>
      <c r="D243" s="2">
        <v>495</v>
      </c>
      <c r="E243" s="2">
        <v>128</v>
      </c>
      <c r="F243" s="2">
        <v>340</v>
      </c>
      <c r="G243" s="2">
        <v>195</v>
      </c>
      <c r="H243" s="2">
        <v>753</v>
      </c>
      <c r="I243" s="2">
        <v>866</v>
      </c>
      <c r="J243" s="2">
        <v>1016</v>
      </c>
      <c r="K243" s="2">
        <v>615</v>
      </c>
      <c r="L243" s="2">
        <v>85</v>
      </c>
      <c r="M243" s="2">
        <v>454</v>
      </c>
      <c r="N243" s="2">
        <v>234</v>
      </c>
      <c r="O243" s="2">
        <v>377</v>
      </c>
      <c r="P243" s="2">
        <v>843</v>
      </c>
      <c r="Q243" s="2">
        <v>732</v>
      </c>
      <c r="T243" s="2">
        <v>586</v>
      </c>
      <c r="U243" s="2">
        <v>985</v>
      </c>
      <c r="V243" s="2">
        <v>491</v>
      </c>
      <c r="W243" s="2">
        <v>124</v>
      </c>
      <c r="X243" s="2">
        <v>344</v>
      </c>
      <c r="Y243" s="2">
        <v>199</v>
      </c>
      <c r="Z243" s="2">
        <v>757</v>
      </c>
      <c r="AA243" s="2">
        <v>870</v>
      </c>
      <c r="AB243" s="2">
        <v>1012</v>
      </c>
      <c r="AC243" s="2">
        <v>611</v>
      </c>
      <c r="AD243" s="2">
        <v>81</v>
      </c>
      <c r="AE243" s="2">
        <v>450</v>
      </c>
      <c r="AF243" s="2">
        <v>238</v>
      </c>
      <c r="AG243" s="2">
        <v>381</v>
      </c>
      <c r="AH243" s="2">
        <v>847</v>
      </c>
      <c r="AI243" s="2">
        <v>736</v>
      </c>
    </row>
    <row r="244" spans="2:35" x14ac:dyDescent="0.2">
      <c r="B244" s="2">
        <v>915</v>
      </c>
      <c r="C244" s="2">
        <v>516</v>
      </c>
      <c r="D244" s="2">
        <v>50</v>
      </c>
      <c r="E244" s="2">
        <v>417</v>
      </c>
      <c r="F244" s="2">
        <v>141</v>
      </c>
      <c r="G244" s="2">
        <v>286</v>
      </c>
      <c r="H244" s="2">
        <v>816</v>
      </c>
      <c r="I244" s="2">
        <v>703</v>
      </c>
      <c r="J244" s="2">
        <v>553</v>
      </c>
      <c r="K244" s="2">
        <v>954</v>
      </c>
      <c r="L244" s="2">
        <v>396</v>
      </c>
      <c r="M244" s="2">
        <v>27</v>
      </c>
      <c r="N244" s="2">
        <v>311</v>
      </c>
      <c r="O244" s="2">
        <v>168</v>
      </c>
      <c r="P244" s="2">
        <v>662</v>
      </c>
      <c r="Q244" s="2">
        <v>773</v>
      </c>
      <c r="T244" s="2">
        <v>919</v>
      </c>
      <c r="U244" s="2">
        <v>520</v>
      </c>
      <c r="V244" s="2">
        <v>54</v>
      </c>
      <c r="W244" s="2">
        <v>421</v>
      </c>
      <c r="X244" s="2">
        <v>137</v>
      </c>
      <c r="Y244" s="2">
        <v>282</v>
      </c>
      <c r="Z244" s="2">
        <v>812</v>
      </c>
      <c r="AA244" s="2">
        <v>699</v>
      </c>
      <c r="AB244" s="2">
        <v>557</v>
      </c>
      <c r="AC244" s="2">
        <v>958</v>
      </c>
      <c r="AD244" s="2">
        <v>400</v>
      </c>
      <c r="AE244" s="2">
        <v>31</v>
      </c>
      <c r="AF244" s="2">
        <v>307</v>
      </c>
      <c r="AG244" s="2">
        <v>164</v>
      </c>
      <c r="AH244" s="2">
        <v>658</v>
      </c>
      <c r="AI244" s="2">
        <v>769</v>
      </c>
    </row>
    <row r="245" spans="2:35" x14ac:dyDescent="0.2">
      <c r="B245" s="2">
        <v>568</v>
      </c>
      <c r="C245" s="2">
        <v>935</v>
      </c>
      <c r="D245" s="2">
        <v>405</v>
      </c>
      <c r="E245" s="2">
        <v>6</v>
      </c>
      <c r="F245" s="2">
        <v>298</v>
      </c>
      <c r="G245" s="2">
        <v>185</v>
      </c>
      <c r="H245" s="2">
        <v>651</v>
      </c>
      <c r="I245" s="2">
        <v>796</v>
      </c>
      <c r="J245" s="2">
        <v>910</v>
      </c>
      <c r="K245" s="2">
        <v>541</v>
      </c>
      <c r="L245" s="2">
        <v>47</v>
      </c>
      <c r="M245" s="2">
        <v>448</v>
      </c>
      <c r="N245" s="2">
        <v>148</v>
      </c>
      <c r="O245" s="2">
        <v>259</v>
      </c>
      <c r="P245" s="2">
        <v>817</v>
      </c>
      <c r="Q245" s="2">
        <v>674</v>
      </c>
      <c r="T245" s="2">
        <v>564</v>
      </c>
      <c r="U245" s="2">
        <v>931</v>
      </c>
      <c r="V245" s="2">
        <v>401</v>
      </c>
      <c r="W245" s="2">
        <v>2</v>
      </c>
      <c r="X245" s="2">
        <v>302</v>
      </c>
      <c r="Y245" s="2">
        <v>189</v>
      </c>
      <c r="Z245" s="2">
        <v>655</v>
      </c>
      <c r="AA245" s="2">
        <v>800</v>
      </c>
      <c r="AB245" s="2">
        <v>906</v>
      </c>
      <c r="AC245" s="2">
        <v>537</v>
      </c>
      <c r="AD245" s="2">
        <v>43</v>
      </c>
      <c r="AE245" s="2">
        <v>444</v>
      </c>
      <c r="AF245" s="2">
        <v>152</v>
      </c>
      <c r="AG245" s="2">
        <v>263</v>
      </c>
      <c r="AH245" s="2">
        <v>821</v>
      </c>
      <c r="AI245" s="2">
        <v>678</v>
      </c>
    </row>
    <row r="246" spans="2:35" x14ac:dyDescent="0.2">
      <c r="B246" s="2">
        <v>108</v>
      </c>
      <c r="C246" s="2">
        <v>507</v>
      </c>
      <c r="D246" s="2">
        <v>969</v>
      </c>
      <c r="E246" s="2">
        <v>602</v>
      </c>
      <c r="F246" s="2">
        <v>886</v>
      </c>
      <c r="G246" s="2">
        <v>741</v>
      </c>
      <c r="H246" s="2">
        <v>215</v>
      </c>
      <c r="I246" s="2">
        <v>328</v>
      </c>
      <c r="J246" s="2">
        <v>466</v>
      </c>
      <c r="K246" s="2">
        <v>65</v>
      </c>
      <c r="L246" s="2">
        <v>627</v>
      </c>
      <c r="M246" s="2">
        <v>996</v>
      </c>
      <c r="N246" s="2">
        <v>720</v>
      </c>
      <c r="O246" s="2">
        <v>863</v>
      </c>
      <c r="P246" s="2">
        <v>365</v>
      </c>
      <c r="Q246" s="2">
        <v>254</v>
      </c>
      <c r="T246" s="2">
        <v>112</v>
      </c>
      <c r="U246" s="2">
        <v>511</v>
      </c>
      <c r="V246" s="2">
        <v>973</v>
      </c>
      <c r="W246" s="2">
        <v>606</v>
      </c>
      <c r="X246" s="2">
        <v>882</v>
      </c>
      <c r="Y246" s="2">
        <v>737</v>
      </c>
      <c r="Z246" s="2">
        <v>211</v>
      </c>
      <c r="AA246" s="2">
        <v>324</v>
      </c>
      <c r="AB246" s="2">
        <v>470</v>
      </c>
      <c r="AC246" s="2">
        <v>69</v>
      </c>
      <c r="AD246" s="2">
        <v>631</v>
      </c>
      <c r="AE246" s="2">
        <v>1000</v>
      </c>
      <c r="AF246" s="2">
        <v>716</v>
      </c>
      <c r="AG246" s="2">
        <v>859</v>
      </c>
      <c r="AH246" s="2">
        <v>361</v>
      </c>
      <c r="AI246" s="2">
        <v>250</v>
      </c>
    </row>
    <row r="247" spans="2:35" x14ac:dyDescent="0.2">
      <c r="B247" s="2">
        <v>463</v>
      </c>
      <c r="C247" s="2">
        <v>96</v>
      </c>
      <c r="D247" s="2">
        <v>622</v>
      </c>
      <c r="E247" s="2">
        <v>1021</v>
      </c>
      <c r="F247" s="2">
        <v>721</v>
      </c>
      <c r="G247" s="2">
        <v>834</v>
      </c>
      <c r="H247" s="2">
        <v>372</v>
      </c>
      <c r="I247" s="2">
        <v>227</v>
      </c>
      <c r="J247" s="2">
        <v>117</v>
      </c>
      <c r="K247" s="2">
        <v>486</v>
      </c>
      <c r="L247" s="2">
        <v>984</v>
      </c>
      <c r="M247" s="2">
        <v>583</v>
      </c>
      <c r="N247" s="2">
        <v>875</v>
      </c>
      <c r="O247" s="2">
        <v>764</v>
      </c>
      <c r="P247" s="2">
        <v>202</v>
      </c>
      <c r="Q247" s="2">
        <v>345</v>
      </c>
      <c r="T247" s="2">
        <v>459</v>
      </c>
      <c r="U247" s="2">
        <v>92</v>
      </c>
      <c r="V247" s="2">
        <v>618</v>
      </c>
      <c r="W247" s="2">
        <v>1017</v>
      </c>
      <c r="X247" s="2">
        <v>725</v>
      </c>
      <c r="Y247" s="2">
        <v>838</v>
      </c>
      <c r="Z247" s="2">
        <v>376</v>
      </c>
      <c r="AA247" s="2">
        <v>231</v>
      </c>
      <c r="AB247" s="2">
        <v>113</v>
      </c>
      <c r="AC247" s="2">
        <v>482</v>
      </c>
      <c r="AD247" s="2">
        <v>980</v>
      </c>
      <c r="AE247" s="2">
        <v>579</v>
      </c>
      <c r="AF247" s="2">
        <v>879</v>
      </c>
      <c r="AG247" s="2">
        <v>768</v>
      </c>
      <c r="AH247" s="2">
        <v>206</v>
      </c>
      <c r="AI247" s="2">
        <v>349</v>
      </c>
    </row>
    <row r="248" spans="2:35" x14ac:dyDescent="0.2">
      <c r="B248" s="2">
        <v>165</v>
      </c>
      <c r="C248" s="2">
        <v>310</v>
      </c>
      <c r="D248" s="2">
        <v>776</v>
      </c>
      <c r="E248" s="2">
        <v>663</v>
      </c>
      <c r="F248" s="2">
        <v>955</v>
      </c>
      <c r="G248" s="2">
        <v>556</v>
      </c>
      <c r="H248" s="2">
        <v>26</v>
      </c>
      <c r="I248" s="2">
        <v>393</v>
      </c>
      <c r="J248" s="2">
        <v>287</v>
      </c>
      <c r="K248" s="2">
        <v>144</v>
      </c>
      <c r="L248" s="2">
        <v>702</v>
      </c>
      <c r="M248" s="2">
        <v>813</v>
      </c>
      <c r="N248" s="2">
        <v>513</v>
      </c>
      <c r="O248" s="2">
        <v>914</v>
      </c>
      <c r="P248" s="2">
        <v>420</v>
      </c>
      <c r="Q248" s="2">
        <v>51</v>
      </c>
      <c r="T248" s="2">
        <v>161</v>
      </c>
      <c r="U248" s="2">
        <v>306</v>
      </c>
      <c r="V248" s="2">
        <v>772</v>
      </c>
      <c r="W248" s="2">
        <v>659</v>
      </c>
      <c r="X248" s="2">
        <v>959</v>
      </c>
      <c r="Y248" s="2">
        <v>560</v>
      </c>
      <c r="Z248" s="2">
        <v>30</v>
      </c>
      <c r="AA248" s="2">
        <v>397</v>
      </c>
      <c r="AB248" s="2">
        <v>283</v>
      </c>
      <c r="AC248" s="2">
        <v>140</v>
      </c>
      <c r="AD248" s="2">
        <v>698</v>
      </c>
      <c r="AE248" s="2">
        <v>809</v>
      </c>
      <c r="AF248" s="2">
        <v>517</v>
      </c>
      <c r="AG248" s="2">
        <v>918</v>
      </c>
      <c r="AH248" s="2">
        <v>424</v>
      </c>
      <c r="AI248" s="2">
        <v>55</v>
      </c>
    </row>
    <row r="249" spans="2:35" x14ac:dyDescent="0.2">
      <c r="B249" s="2">
        <v>258</v>
      </c>
      <c r="C249" s="2">
        <v>145</v>
      </c>
      <c r="D249" s="2">
        <v>675</v>
      </c>
      <c r="E249" s="2">
        <v>820</v>
      </c>
      <c r="F249" s="2">
        <v>544</v>
      </c>
      <c r="G249" s="2">
        <v>911</v>
      </c>
      <c r="H249" s="2">
        <v>445</v>
      </c>
      <c r="I249" s="2">
        <v>46</v>
      </c>
      <c r="J249" s="2">
        <v>188</v>
      </c>
      <c r="K249" s="2">
        <v>299</v>
      </c>
      <c r="L249" s="2">
        <v>793</v>
      </c>
      <c r="M249" s="2">
        <v>650</v>
      </c>
      <c r="N249" s="2">
        <v>934</v>
      </c>
      <c r="O249" s="2">
        <v>565</v>
      </c>
      <c r="P249" s="2">
        <v>7</v>
      </c>
      <c r="Q249" s="2">
        <v>408</v>
      </c>
      <c r="T249" s="2">
        <v>262</v>
      </c>
      <c r="U249" s="2">
        <v>149</v>
      </c>
      <c r="V249" s="2">
        <v>679</v>
      </c>
      <c r="W249" s="2">
        <v>824</v>
      </c>
      <c r="X249" s="2">
        <v>540</v>
      </c>
      <c r="Y249" s="2">
        <v>907</v>
      </c>
      <c r="Z249" s="2">
        <v>441</v>
      </c>
      <c r="AA249" s="2">
        <v>42</v>
      </c>
      <c r="AB249" s="2">
        <v>192</v>
      </c>
      <c r="AC249" s="2">
        <v>303</v>
      </c>
      <c r="AD249" s="2">
        <v>797</v>
      </c>
      <c r="AE249" s="2">
        <v>654</v>
      </c>
      <c r="AF249" s="2">
        <v>930</v>
      </c>
      <c r="AG249" s="2">
        <v>561</v>
      </c>
      <c r="AH249" s="2">
        <v>3</v>
      </c>
      <c r="AI249" s="2">
        <v>404</v>
      </c>
    </row>
    <row r="250" spans="2:35" x14ac:dyDescent="0.2">
      <c r="B250" s="2">
        <v>862</v>
      </c>
      <c r="C250" s="2">
        <v>717</v>
      </c>
      <c r="D250" s="2">
        <v>255</v>
      </c>
      <c r="E250" s="2">
        <v>368</v>
      </c>
      <c r="F250" s="2">
        <v>68</v>
      </c>
      <c r="G250" s="2">
        <v>467</v>
      </c>
      <c r="H250" s="2">
        <v>993</v>
      </c>
      <c r="I250" s="2">
        <v>626</v>
      </c>
      <c r="J250" s="2">
        <v>744</v>
      </c>
      <c r="K250" s="2">
        <v>887</v>
      </c>
      <c r="L250" s="2">
        <v>325</v>
      </c>
      <c r="M250" s="2">
        <v>214</v>
      </c>
      <c r="N250" s="2">
        <v>506</v>
      </c>
      <c r="O250" s="2">
        <v>105</v>
      </c>
      <c r="P250" s="2">
        <v>603</v>
      </c>
      <c r="Q250" s="2">
        <v>972</v>
      </c>
      <c r="T250" s="2">
        <v>858</v>
      </c>
      <c r="U250" s="2">
        <v>713</v>
      </c>
      <c r="V250" s="2">
        <v>251</v>
      </c>
      <c r="W250" s="2">
        <v>364</v>
      </c>
      <c r="X250" s="2">
        <v>72</v>
      </c>
      <c r="Y250" s="2">
        <v>471</v>
      </c>
      <c r="Z250" s="2">
        <v>997</v>
      </c>
      <c r="AA250" s="2">
        <v>630</v>
      </c>
      <c r="AB250" s="2">
        <v>740</v>
      </c>
      <c r="AC250" s="2">
        <v>883</v>
      </c>
      <c r="AD250" s="2">
        <v>321</v>
      </c>
      <c r="AE250" s="2">
        <v>210</v>
      </c>
      <c r="AF250" s="2">
        <v>510</v>
      </c>
      <c r="AG250" s="2">
        <v>109</v>
      </c>
      <c r="AH250" s="2">
        <v>607</v>
      </c>
      <c r="AI250" s="2">
        <v>976</v>
      </c>
    </row>
    <row r="251" spans="2:35" x14ac:dyDescent="0.2">
      <c r="B251" s="2">
        <v>761</v>
      </c>
      <c r="C251" s="2">
        <v>874</v>
      </c>
      <c r="D251" s="2">
        <v>348</v>
      </c>
      <c r="E251" s="2">
        <v>203</v>
      </c>
      <c r="F251" s="2">
        <v>487</v>
      </c>
      <c r="G251" s="2">
        <v>120</v>
      </c>
      <c r="H251" s="2">
        <v>582</v>
      </c>
      <c r="I251" s="2">
        <v>981</v>
      </c>
      <c r="J251" s="2">
        <v>835</v>
      </c>
      <c r="K251" s="2">
        <v>724</v>
      </c>
      <c r="L251" s="2">
        <v>226</v>
      </c>
      <c r="M251" s="2">
        <v>369</v>
      </c>
      <c r="N251" s="2">
        <v>93</v>
      </c>
      <c r="O251" s="2">
        <v>462</v>
      </c>
      <c r="P251" s="2">
        <v>1024</v>
      </c>
      <c r="Q251" s="2">
        <v>623</v>
      </c>
      <c r="T251" s="2">
        <v>765</v>
      </c>
      <c r="U251" s="2">
        <v>878</v>
      </c>
      <c r="V251" s="2">
        <v>352</v>
      </c>
      <c r="W251" s="2">
        <v>207</v>
      </c>
      <c r="X251" s="2">
        <v>483</v>
      </c>
      <c r="Y251" s="2">
        <v>116</v>
      </c>
      <c r="Z251" s="2">
        <v>578</v>
      </c>
      <c r="AA251" s="2">
        <v>977</v>
      </c>
      <c r="AB251" s="2">
        <v>839</v>
      </c>
      <c r="AC251" s="2">
        <v>728</v>
      </c>
      <c r="AD251" s="2">
        <v>230</v>
      </c>
      <c r="AE251" s="2">
        <v>373</v>
      </c>
      <c r="AF251" s="2">
        <v>89</v>
      </c>
      <c r="AG251" s="2">
        <v>458</v>
      </c>
      <c r="AH251" s="2">
        <v>1020</v>
      </c>
      <c r="AI251" s="2">
        <v>619</v>
      </c>
    </row>
    <row r="252" spans="2:35" x14ac:dyDescent="0.2">
      <c r="B252" s="2">
        <v>808</v>
      </c>
      <c r="C252" s="2">
        <v>695</v>
      </c>
      <c r="D252" s="2">
        <v>133</v>
      </c>
      <c r="E252" s="2">
        <v>278</v>
      </c>
      <c r="F252" s="2">
        <v>58</v>
      </c>
      <c r="G252" s="2">
        <v>425</v>
      </c>
      <c r="H252" s="2">
        <v>923</v>
      </c>
      <c r="I252" s="2">
        <v>524</v>
      </c>
      <c r="J252" s="2">
        <v>670</v>
      </c>
      <c r="K252" s="2">
        <v>781</v>
      </c>
      <c r="L252" s="2">
        <v>319</v>
      </c>
      <c r="M252" s="2">
        <v>176</v>
      </c>
      <c r="N252" s="2">
        <v>388</v>
      </c>
      <c r="O252" s="2">
        <v>19</v>
      </c>
      <c r="P252" s="2">
        <v>545</v>
      </c>
      <c r="Q252" s="2">
        <v>946</v>
      </c>
      <c r="T252" s="2">
        <v>804</v>
      </c>
      <c r="U252" s="2">
        <v>691</v>
      </c>
      <c r="V252" s="2">
        <v>129</v>
      </c>
      <c r="W252" s="2">
        <v>274</v>
      </c>
      <c r="X252" s="2">
        <v>62</v>
      </c>
      <c r="Y252" s="2">
        <v>429</v>
      </c>
      <c r="Z252" s="2">
        <v>927</v>
      </c>
      <c r="AA252" s="2">
        <v>528</v>
      </c>
      <c r="AB252" s="2">
        <v>666</v>
      </c>
      <c r="AC252" s="2">
        <v>777</v>
      </c>
      <c r="AD252" s="2">
        <v>315</v>
      </c>
      <c r="AE252" s="2">
        <v>172</v>
      </c>
      <c r="AF252" s="2">
        <v>392</v>
      </c>
      <c r="AG252" s="2">
        <v>23</v>
      </c>
      <c r="AH252" s="2">
        <v>549</v>
      </c>
      <c r="AI252" s="2">
        <v>950</v>
      </c>
    </row>
    <row r="253" spans="2:35" x14ac:dyDescent="0.2">
      <c r="B253" s="2">
        <v>643</v>
      </c>
      <c r="C253" s="2">
        <v>788</v>
      </c>
      <c r="D253" s="2">
        <v>290</v>
      </c>
      <c r="E253" s="2">
        <v>177</v>
      </c>
      <c r="F253" s="2">
        <v>413</v>
      </c>
      <c r="G253" s="2">
        <v>14</v>
      </c>
      <c r="H253" s="2">
        <v>576</v>
      </c>
      <c r="I253" s="2">
        <v>943</v>
      </c>
      <c r="J253" s="2">
        <v>825</v>
      </c>
      <c r="K253" s="2">
        <v>682</v>
      </c>
      <c r="L253" s="2">
        <v>156</v>
      </c>
      <c r="M253" s="2">
        <v>267</v>
      </c>
      <c r="N253" s="2">
        <v>39</v>
      </c>
      <c r="O253" s="2">
        <v>440</v>
      </c>
      <c r="P253" s="2">
        <v>902</v>
      </c>
      <c r="Q253" s="2">
        <v>533</v>
      </c>
      <c r="T253" s="2">
        <v>647</v>
      </c>
      <c r="U253" s="2">
        <v>792</v>
      </c>
      <c r="V253" s="2">
        <v>294</v>
      </c>
      <c r="W253" s="2">
        <v>181</v>
      </c>
      <c r="X253" s="2">
        <v>409</v>
      </c>
      <c r="Y253" s="2">
        <v>10</v>
      </c>
      <c r="Z253" s="2">
        <v>572</v>
      </c>
      <c r="AA253" s="2">
        <v>939</v>
      </c>
      <c r="AB253" s="2">
        <v>829</v>
      </c>
      <c r="AC253" s="2">
        <v>686</v>
      </c>
      <c r="AD253" s="2">
        <v>160</v>
      </c>
      <c r="AE253" s="2">
        <v>271</v>
      </c>
      <c r="AF253" s="2">
        <v>35</v>
      </c>
      <c r="AG253" s="2">
        <v>436</v>
      </c>
      <c r="AH253" s="2">
        <v>898</v>
      </c>
      <c r="AI253" s="2">
        <v>529</v>
      </c>
    </row>
    <row r="254" spans="2:35" x14ac:dyDescent="0.2">
      <c r="B254" s="2">
        <v>223</v>
      </c>
      <c r="C254" s="2">
        <v>336</v>
      </c>
      <c r="D254" s="2">
        <v>894</v>
      </c>
      <c r="E254" s="2">
        <v>749</v>
      </c>
      <c r="F254" s="2">
        <v>961</v>
      </c>
      <c r="G254" s="2">
        <v>594</v>
      </c>
      <c r="H254" s="2">
        <v>100</v>
      </c>
      <c r="I254" s="2">
        <v>499</v>
      </c>
      <c r="J254" s="2">
        <v>357</v>
      </c>
      <c r="K254" s="2">
        <v>246</v>
      </c>
      <c r="L254" s="2">
        <v>712</v>
      </c>
      <c r="M254" s="2">
        <v>855</v>
      </c>
      <c r="N254" s="2">
        <v>635</v>
      </c>
      <c r="O254" s="2">
        <v>1004</v>
      </c>
      <c r="P254" s="2">
        <v>474</v>
      </c>
      <c r="Q254" s="2">
        <v>73</v>
      </c>
      <c r="T254" s="2">
        <v>219</v>
      </c>
      <c r="U254" s="2">
        <v>332</v>
      </c>
      <c r="V254" s="2">
        <v>890</v>
      </c>
      <c r="W254" s="2">
        <v>745</v>
      </c>
      <c r="X254" s="2">
        <v>965</v>
      </c>
      <c r="Y254" s="2">
        <v>598</v>
      </c>
      <c r="Z254" s="2">
        <v>104</v>
      </c>
      <c r="AA254" s="2">
        <v>503</v>
      </c>
      <c r="AB254" s="2">
        <v>353</v>
      </c>
      <c r="AC254" s="2">
        <v>242</v>
      </c>
      <c r="AD254" s="2">
        <v>708</v>
      </c>
      <c r="AE254" s="2">
        <v>851</v>
      </c>
      <c r="AF254" s="2">
        <v>639</v>
      </c>
      <c r="AG254" s="2">
        <v>1008</v>
      </c>
      <c r="AH254" s="2">
        <v>478</v>
      </c>
      <c r="AI254" s="2">
        <v>77</v>
      </c>
    </row>
    <row r="255" spans="2:35" x14ac:dyDescent="0.2">
      <c r="B255" s="2">
        <v>380</v>
      </c>
      <c r="C255" s="2">
        <v>235</v>
      </c>
      <c r="D255" s="2">
        <v>729</v>
      </c>
      <c r="E255" s="2">
        <v>842</v>
      </c>
      <c r="F255" s="2">
        <v>614</v>
      </c>
      <c r="G255" s="2">
        <v>1013</v>
      </c>
      <c r="H255" s="2">
        <v>455</v>
      </c>
      <c r="I255" s="2">
        <v>88</v>
      </c>
      <c r="J255" s="2">
        <v>194</v>
      </c>
      <c r="K255" s="2">
        <v>337</v>
      </c>
      <c r="L255" s="2">
        <v>867</v>
      </c>
      <c r="M255" s="2">
        <v>756</v>
      </c>
      <c r="N255" s="2">
        <v>992</v>
      </c>
      <c r="O255" s="2">
        <v>591</v>
      </c>
      <c r="P255" s="2">
        <v>125</v>
      </c>
      <c r="Q255" s="2">
        <v>494</v>
      </c>
      <c r="T255" s="2">
        <v>384</v>
      </c>
      <c r="U255" s="2">
        <v>239</v>
      </c>
      <c r="V255" s="2">
        <v>733</v>
      </c>
      <c r="W255" s="2">
        <v>846</v>
      </c>
      <c r="X255" s="2">
        <v>610</v>
      </c>
      <c r="Y255" s="2">
        <v>1009</v>
      </c>
      <c r="Z255" s="2">
        <v>451</v>
      </c>
      <c r="AA255" s="2">
        <v>84</v>
      </c>
      <c r="AB255" s="2">
        <v>198</v>
      </c>
      <c r="AC255" s="2">
        <v>341</v>
      </c>
      <c r="AD255" s="2">
        <v>871</v>
      </c>
      <c r="AE255" s="2">
        <v>760</v>
      </c>
      <c r="AF255" s="2">
        <v>988</v>
      </c>
      <c r="AG255" s="2">
        <v>587</v>
      </c>
      <c r="AH255" s="2">
        <v>121</v>
      </c>
      <c r="AI255" s="2">
        <v>490</v>
      </c>
    </row>
    <row r="256" spans="2:35" x14ac:dyDescent="0.2">
      <c r="B256" s="2">
        <v>373</v>
      </c>
      <c r="C256" s="2">
        <v>230</v>
      </c>
      <c r="D256" s="2">
        <v>728</v>
      </c>
      <c r="E256" s="2">
        <v>839</v>
      </c>
      <c r="F256" s="2">
        <v>619</v>
      </c>
      <c r="G256" s="2">
        <v>1020</v>
      </c>
      <c r="H256" s="2">
        <v>458</v>
      </c>
      <c r="I256" s="2">
        <v>89</v>
      </c>
      <c r="J256" s="2">
        <v>207</v>
      </c>
      <c r="K256" s="2">
        <v>352</v>
      </c>
      <c r="L256" s="2">
        <v>878</v>
      </c>
      <c r="M256" s="2">
        <v>765</v>
      </c>
      <c r="N256" s="2">
        <v>977</v>
      </c>
      <c r="O256" s="2">
        <v>578</v>
      </c>
      <c r="P256" s="2">
        <v>116</v>
      </c>
      <c r="Q256" s="2">
        <v>483</v>
      </c>
      <c r="T256" s="2">
        <v>369</v>
      </c>
      <c r="U256" s="2">
        <v>226</v>
      </c>
      <c r="V256" s="2">
        <v>724</v>
      </c>
      <c r="W256" s="2">
        <v>835</v>
      </c>
      <c r="X256" s="2">
        <v>623</v>
      </c>
      <c r="Y256" s="2">
        <v>1024</v>
      </c>
      <c r="Z256" s="2">
        <v>462</v>
      </c>
      <c r="AA256" s="2">
        <v>93</v>
      </c>
      <c r="AB256" s="2">
        <v>203</v>
      </c>
      <c r="AC256" s="2">
        <v>348</v>
      </c>
      <c r="AD256" s="2">
        <v>874</v>
      </c>
      <c r="AE256" s="2">
        <v>761</v>
      </c>
      <c r="AF256" s="2">
        <v>981</v>
      </c>
      <c r="AG256" s="2">
        <v>582</v>
      </c>
      <c r="AH256" s="2">
        <v>120</v>
      </c>
      <c r="AI256" s="2">
        <v>487</v>
      </c>
    </row>
    <row r="257" spans="2:35" x14ac:dyDescent="0.2">
      <c r="B257" s="2">
        <v>210</v>
      </c>
      <c r="C257" s="2">
        <v>321</v>
      </c>
      <c r="D257" s="2">
        <v>883</v>
      </c>
      <c r="E257" s="2">
        <v>740</v>
      </c>
      <c r="F257" s="2">
        <v>976</v>
      </c>
      <c r="G257" s="2">
        <v>607</v>
      </c>
      <c r="H257" s="2">
        <v>109</v>
      </c>
      <c r="I257" s="2">
        <v>510</v>
      </c>
      <c r="J257" s="2">
        <v>364</v>
      </c>
      <c r="K257" s="2">
        <v>251</v>
      </c>
      <c r="L257" s="2">
        <v>713</v>
      </c>
      <c r="M257" s="2">
        <v>858</v>
      </c>
      <c r="N257" s="2">
        <v>630</v>
      </c>
      <c r="O257" s="2">
        <v>997</v>
      </c>
      <c r="P257" s="2">
        <v>471</v>
      </c>
      <c r="Q257" s="2">
        <v>72</v>
      </c>
      <c r="T257" s="2">
        <v>214</v>
      </c>
      <c r="U257" s="2">
        <v>325</v>
      </c>
      <c r="V257" s="2">
        <v>887</v>
      </c>
      <c r="W257" s="2">
        <v>744</v>
      </c>
      <c r="X257" s="2">
        <v>972</v>
      </c>
      <c r="Y257" s="2">
        <v>603</v>
      </c>
      <c r="Z257" s="2">
        <v>105</v>
      </c>
      <c r="AA257" s="2">
        <v>506</v>
      </c>
      <c r="AB257" s="2">
        <v>368</v>
      </c>
      <c r="AC257" s="2">
        <v>255</v>
      </c>
      <c r="AD257" s="2">
        <v>717</v>
      </c>
      <c r="AE257" s="2">
        <v>862</v>
      </c>
      <c r="AF257" s="2">
        <v>626</v>
      </c>
      <c r="AG257" s="2">
        <v>993</v>
      </c>
      <c r="AH257" s="2">
        <v>467</v>
      </c>
      <c r="AI257" s="2">
        <v>68</v>
      </c>
    </row>
    <row r="258" spans="2:35" x14ac:dyDescent="0.2">
      <c r="B258" s="2">
        <v>654</v>
      </c>
      <c r="C258" s="2">
        <v>797</v>
      </c>
      <c r="D258" s="2">
        <v>303</v>
      </c>
      <c r="E258" s="2">
        <v>192</v>
      </c>
      <c r="F258" s="2">
        <v>404</v>
      </c>
      <c r="G258" s="2">
        <v>3</v>
      </c>
      <c r="H258" s="2">
        <v>561</v>
      </c>
      <c r="I258" s="2">
        <v>930</v>
      </c>
      <c r="J258" s="2">
        <v>824</v>
      </c>
      <c r="K258" s="2">
        <v>679</v>
      </c>
      <c r="L258" s="2">
        <v>149</v>
      </c>
      <c r="M258" s="2">
        <v>262</v>
      </c>
      <c r="N258" s="2">
        <v>42</v>
      </c>
      <c r="O258" s="2">
        <v>441</v>
      </c>
      <c r="P258" s="2">
        <v>907</v>
      </c>
      <c r="Q258" s="2">
        <v>540</v>
      </c>
      <c r="T258" s="2">
        <v>650</v>
      </c>
      <c r="U258" s="2">
        <v>793</v>
      </c>
      <c r="V258" s="2">
        <v>299</v>
      </c>
      <c r="W258" s="2">
        <v>188</v>
      </c>
      <c r="X258" s="2">
        <v>408</v>
      </c>
      <c r="Y258" s="2">
        <v>7</v>
      </c>
      <c r="Z258" s="2">
        <v>565</v>
      </c>
      <c r="AA258" s="2">
        <v>934</v>
      </c>
      <c r="AB258" s="2">
        <v>820</v>
      </c>
      <c r="AC258" s="2">
        <v>675</v>
      </c>
      <c r="AD258" s="2">
        <v>145</v>
      </c>
      <c r="AE258" s="2">
        <v>258</v>
      </c>
      <c r="AF258" s="2">
        <v>46</v>
      </c>
      <c r="AG258" s="2">
        <v>445</v>
      </c>
      <c r="AH258" s="2">
        <v>911</v>
      </c>
      <c r="AI258" s="2">
        <v>544</v>
      </c>
    </row>
    <row r="259" spans="2:35" x14ac:dyDescent="0.2">
      <c r="B259" s="2">
        <v>809</v>
      </c>
      <c r="C259" s="2">
        <v>698</v>
      </c>
      <c r="D259" s="2">
        <v>140</v>
      </c>
      <c r="E259" s="2">
        <v>283</v>
      </c>
      <c r="F259" s="2">
        <v>55</v>
      </c>
      <c r="G259" s="2">
        <v>424</v>
      </c>
      <c r="H259" s="2">
        <v>918</v>
      </c>
      <c r="I259" s="2">
        <v>517</v>
      </c>
      <c r="J259" s="2">
        <v>659</v>
      </c>
      <c r="K259" s="2">
        <v>772</v>
      </c>
      <c r="L259" s="2">
        <v>306</v>
      </c>
      <c r="M259" s="2">
        <v>161</v>
      </c>
      <c r="N259" s="2">
        <v>397</v>
      </c>
      <c r="O259" s="2">
        <v>30</v>
      </c>
      <c r="P259" s="2">
        <v>560</v>
      </c>
      <c r="Q259" s="2">
        <v>959</v>
      </c>
      <c r="T259" s="2">
        <v>813</v>
      </c>
      <c r="U259" s="2">
        <v>702</v>
      </c>
      <c r="V259" s="2">
        <v>144</v>
      </c>
      <c r="W259" s="2">
        <v>287</v>
      </c>
      <c r="X259" s="2">
        <v>51</v>
      </c>
      <c r="Y259" s="2">
        <v>420</v>
      </c>
      <c r="Z259" s="2">
        <v>914</v>
      </c>
      <c r="AA259" s="2">
        <v>513</v>
      </c>
      <c r="AB259" s="2">
        <v>663</v>
      </c>
      <c r="AC259" s="2">
        <v>776</v>
      </c>
      <c r="AD259" s="2">
        <v>310</v>
      </c>
      <c r="AE259" s="2">
        <v>165</v>
      </c>
      <c r="AF259" s="2">
        <v>393</v>
      </c>
      <c r="AG259" s="2">
        <v>26</v>
      </c>
      <c r="AH259" s="2">
        <v>556</v>
      </c>
      <c r="AI259" s="2">
        <v>955</v>
      </c>
    </row>
    <row r="260" spans="2:35" x14ac:dyDescent="0.2">
      <c r="B260" s="2">
        <v>760</v>
      </c>
      <c r="C260" s="2">
        <v>871</v>
      </c>
      <c r="D260" s="2">
        <v>341</v>
      </c>
      <c r="E260" s="2">
        <v>198</v>
      </c>
      <c r="F260" s="2">
        <v>490</v>
      </c>
      <c r="G260" s="2">
        <v>121</v>
      </c>
      <c r="H260" s="2">
        <v>587</v>
      </c>
      <c r="I260" s="2">
        <v>988</v>
      </c>
      <c r="J260" s="2">
        <v>846</v>
      </c>
      <c r="K260" s="2">
        <v>733</v>
      </c>
      <c r="L260" s="2">
        <v>239</v>
      </c>
      <c r="M260" s="2">
        <v>384</v>
      </c>
      <c r="N260" s="2">
        <v>84</v>
      </c>
      <c r="O260" s="2">
        <v>451</v>
      </c>
      <c r="P260" s="2">
        <v>1009</v>
      </c>
      <c r="Q260" s="2">
        <v>610</v>
      </c>
      <c r="T260" s="2">
        <v>756</v>
      </c>
      <c r="U260" s="2">
        <v>867</v>
      </c>
      <c r="V260" s="2">
        <v>337</v>
      </c>
      <c r="W260" s="2">
        <v>194</v>
      </c>
      <c r="X260" s="2">
        <v>494</v>
      </c>
      <c r="Y260" s="2">
        <v>125</v>
      </c>
      <c r="Z260" s="2">
        <v>591</v>
      </c>
      <c r="AA260" s="2">
        <v>992</v>
      </c>
      <c r="AB260" s="2">
        <v>842</v>
      </c>
      <c r="AC260" s="2">
        <v>729</v>
      </c>
      <c r="AD260" s="2">
        <v>235</v>
      </c>
      <c r="AE260" s="2">
        <v>380</v>
      </c>
      <c r="AF260" s="2">
        <v>88</v>
      </c>
      <c r="AG260" s="2">
        <v>455</v>
      </c>
      <c r="AH260" s="2">
        <v>1013</v>
      </c>
      <c r="AI260" s="2">
        <v>614</v>
      </c>
    </row>
    <row r="261" spans="2:35" x14ac:dyDescent="0.2">
      <c r="B261" s="2">
        <v>851</v>
      </c>
      <c r="C261" s="2">
        <v>708</v>
      </c>
      <c r="D261" s="2">
        <v>242</v>
      </c>
      <c r="E261" s="2">
        <v>353</v>
      </c>
      <c r="F261" s="2">
        <v>77</v>
      </c>
      <c r="G261" s="2">
        <v>478</v>
      </c>
      <c r="H261" s="2">
        <v>1008</v>
      </c>
      <c r="I261" s="2">
        <v>639</v>
      </c>
      <c r="J261" s="2">
        <v>745</v>
      </c>
      <c r="K261" s="2">
        <v>890</v>
      </c>
      <c r="L261" s="2">
        <v>332</v>
      </c>
      <c r="M261" s="2">
        <v>219</v>
      </c>
      <c r="N261" s="2">
        <v>503</v>
      </c>
      <c r="O261" s="2">
        <v>104</v>
      </c>
      <c r="P261" s="2">
        <v>598</v>
      </c>
      <c r="Q261" s="2">
        <v>965</v>
      </c>
      <c r="T261" s="2">
        <v>855</v>
      </c>
      <c r="U261" s="2">
        <v>712</v>
      </c>
      <c r="V261" s="2">
        <v>246</v>
      </c>
      <c r="W261" s="2">
        <v>357</v>
      </c>
      <c r="X261" s="2">
        <v>73</v>
      </c>
      <c r="Y261" s="2">
        <v>474</v>
      </c>
      <c r="Z261" s="2">
        <v>1004</v>
      </c>
      <c r="AA261" s="2">
        <v>635</v>
      </c>
      <c r="AB261" s="2">
        <v>749</v>
      </c>
      <c r="AC261" s="2">
        <v>894</v>
      </c>
      <c r="AD261" s="2">
        <v>336</v>
      </c>
      <c r="AE261" s="2">
        <v>223</v>
      </c>
      <c r="AF261" s="2">
        <v>499</v>
      </c>
      <c r="AG261" s="2">
        <v>100</v>
      </c>
      <c r="AH261" s="2">
        <v>594</v>
      </c>
      <c r="AI261" s="2">
        <v>961</v>
      </c>
    </row>
    <row r="262" spans="2:35" x14ac:dyDescent="0.2">
      <c r="B262" s="2">
        <v>271</v>
      </c>
      <c r="C262" s="2">
        <v>160</v>
      </c>
      <c r="D262" s="2">
        <v>686</v>
      </c>
      <c r="E262" s="2">
        <v>829</v>
      </c>
      <c r="F262" s="2">
        <v>529</v>
      </c>
      <c r="G262" s="2">
        <v>898</v>
      </c>
      <c r="H262" s="2">
        <v>436</v>
      </c>
      <c r="I262" s="2">
        <v>35</v>
      </c>
      <c r="J262" s="2">
        <v>181</v>
      </c>
      <c r="K262" s="2">
        <v>294</v>
      </c>
      <c r="L262" s="2">
        <v>792</v>
      </c>
      <c r="M262" s="2">
        <v>647</v>
      </c>
      <c r="N262" s="2">
        <v>939</v>
      </c>
      <c r="O262" s="2">
        <v>572</v>
      </c>
      <c r="P262" s="2">
        <v>10</v>
      </c>
      <c r="Q262" s="2">
        <v>409</v>
      </c>
      <c r="T262" s="2">
        <v>267</v>
      </c>
      <c r="U262" s="2">
        <v>156</v>
      </c>
      <c r="V262" s="2">
        <v>682</v>
      </c>
      <c r="W262" s="2">
        <v>825</v>
      </c>
      <c r="X262" s="2">
        <v>533</v>
      </c>
      <c r="Y262" s="2">
        <v>902</v>
      </c>
      <c r="Z262" s="2">
        <v>440</v>
      </c>
      <c r="AA262" s="2">
        <v>39</v>
      </c>
      <c r="AB262" s="2">
        <v>177</v>
      </c>
      <c r="AC262" s="2">
        <v>290</v>
      </c>
      <c r="AD262" s="2">
        <v>788</v>
      </c>
      <c r="AE262" s="2">
        <v>643</v>
      </c>
      <c r="AF262" s="2">
        <v>943</v>
      </c>
      <c r="AG262" s="2">
        <v>576</v>
      </c>
      <c r="AH262" s="2">
        <v>14</v>
      </c>
      <c r="AI262" s="2">
        <v>413</v>
      </c>
    </row>
    <row r="263" spans="2:35" x14ac:dyDescent="0.2">
      <c r="B263" s="2">
        <v>172</v>
      </c>
      <c r="C263" s="2">
        <v>315</v>
      </c>
      <c r="D263" s="2">
        <v>777</v>
      </c>
      <c r="E263" s="2">
        <v>666</v>
      </c>
      <c r="F263" s="2">
        <v>950</v>
      </c>
      <c r="G263" s="2">
        <v>549</v>
      </c>
      <c r="H263" s="2">
        <v>23</v>
      </c>
      <c r="I263" s="2">
        <v>392</v>
      </c>
      <c r="J263" s="2">
        <v>274</v>
      </c>
      <c r="K263" s="2">
        <v>129</v>
      </c>
      <c r="L263" s="2">
        <v>691</v>
      </c>
      <c r="M263" s="2">
        <v>804</v>
      </c>
      <c r="N263" s="2">
        <v>528</v>
      </c>
      <c r="O263" s="2">
        <v>927</v>
      </c>
      <c r="P263" s="2">
        <v>429</v>
      </c>
      <c r="Q263" s="2">
        <v>62</v>
      </c>
      <c r="T263" s="2">
        <v>176</v>
      </c>
      <c r="U263" s="2">
        <v>319</v>
      </c>
      <c r="V263" s="2">
        <v>781</v>
      </c>
      <c r="W263" s="2">
        <v>670</v>
      </c>
      <c r="X263" s="2">
        <v>946</v>
      </c>
      <c r="Y263" s="2">
        <v>545</v>
      </c>
      <c r="Z263" s="2">
        <v>19</v>
      </c>
      <c r="AA263" s="2">
        <v>388</v>
      </c>
      <c r="AB263" s="2">
        <v>278</v>
      </c>
      <c r="AC263" s="2">
        <v>133</v>
      </c>
      <c r="AD263" s="2">
        <v>695</v>
      </c>
      <c r="AE263" s="2">
        <v>808</v>
      </c>
      <c r="AF263" s="2">
        <v>524</v>
      </c>
      <c r="AG263" s="2">
        <v>923</v>
      </c>
      <c r="AH263" s="2">
        <v>425</v>
      </c>
      <c r="AI263" s="2">
        <v>58</v>
      </c>
    </row>
    <row r="264" spans="2:35" x14ac:dyDescent="0.2">
      <c r="B264" s="2">
        <v>450</v>
      </c>
      <c r="C264" s="2">
        <v>81</v>
      </c>
      <c r="D264" s="2">
        <v>611</v>
      </c>
      <c r="E264" s="2">
        <v>1012</v>
      </c>
      <c r="F264" s="2">
        <v>736</v>
      </c>
      <c r="G264" s="2">
        <v>847</v>
      </c>
      <c r="H264" s="2">
        <v>381</v>
      </c>
      <c r="I264" s="2">
        <v>238</v>
      </c>
      <c r="J264" s="2">
        <v>124</v>
      </c>
      <c r="K264" s="2">
        <v>491</v>
      </c>
      <c r="L264" s="2">
        <v>985</v>
      </c>
      <c r="M264" s="2">
        <v>586</v>
      </c>
      <c r="N264" s="2">
        <v>870</v>
      </c>
      <c r="O264" s="2">
        <v>757</v>
      </c>
      <c r="P264" s="2">
        <v>199</v>
      </c>
      <c r="Q264" s="2">
        <v>344</v>
      </c>
      <c r="T264" s="2">
        <v>454</v>
      </c>
      <c r="U264" s="2">
        <v>85</v>
      </c>
      <c r="V264" s="2">
        <v>615</v>
      </c>
      <c r="W264" s="2">
        <v>1016</v>
      </c>
      <c r="X264" s="2">
        <v>732</v>
      </c>
      <c r="Y264" s="2">
        <v>843</v>
      </c>
      <c r="Z264" s="2">
        <v>377</v>
      </c>
      <c r="AA264" s="2">
        <v>234</v>
      </c>
      <c r="AB264" s="2">
        <v>128</v>
      </c>
      <c r="AC264" s="2">
        <v>495</v>
      </c>
      <c r="AD264" s="2">
        <v>989</v>
      </c>
      <c r="AE264" s="2">
        <v>590</v>
      </c>
      <c r="AF264" s="2">
        <v>866</v>
      </c>
      <c r="AG264" s="2">
        <v>753</v>
      </c>
      <c r="AH264" s="2">
        <v>195</v>
      </c>
      <c r="AI264" s="2">
        <v>340</v>
      </c>
    </row>
    <row r="265" spans="2:35" x14ac:dyDescent="0.2">
      <c r="B265" s="2">
        <v>101</v>
      </c>
      <c r="C265" s="2">
        <v>502</v>
      </c>
      <c r="D265" s="2">
        <v>968</v>
      </c>
      <c r="E265" s="2">
        <v>599</v>
      </c>
      <c r="F265" s="2">
        <v>891</v>
      </c>
      <c r="G265" s="2">
        <v>748</v>
      </c>
      <c r="H265" s="2">
        <v>218</v>
      </c>
      <c r="I265" s="2">
        <v>329</v>
      </c>
      <c r="J265" s="2">
        <v>479</v>
      </c>
      <c r="K265" s="2">
        <v>80</v>
      </c>
      <c r="L265" s="2">
        <v>638</v>
      </c>
      <c r="M265" s="2">
        <v>1005</v>
      </c>
      <c r="N265" s="2">
        <v>705</v>
      </c>
      <c r="O265" s="2">
        <v>850</v>
      </c>
      <c r="P265" s="2">
        <v>356</v>
      </c>
      <c r="Q265" s="2">
        <v>243</v>
      </c>
      <c r="T265" s="2">
        <v>97</v>
      </c>
      <c r="U265" s="2">
        <v>498</v>
      </c>
      <c r="V265" s="2">
        <v>964</v>
      </c>
      <c r="W265" s="2">
        <v>595</v>
      </c>
      <c r="X265" s="2">
        <v>895</v>
      </c>
      <c r="Y265" s="2">
        <v>752</v>
      </c>
      <c r="Z265" s="2">
        <v>222</v>
      </c>
      <c r="AA265" s="2">
        <v>333</v>
      </c>
      <c r="AB265" s="2">
        <v>475</v>
      </c>
      <c r="AC265" s="2">
        <v>76</v>
      </c>
      <c r="AD265" s="2">
        <v>634</v>
      </c>
      <c r="AE265" s="2">
        <v>1001</v>
      </c>
      <c r="AF265" s="2">
        <v>709</v>
      </c>
      <c r="AG265" s="2">
        <v>854</v>
      </c>
      <c r="AH265" s="2">
        <v>360</v>
      </c>
      <c r="AI265" s="2">
        <v>247</v>
      </c>
    </row>
    <row r="266" spans="2:35" x14ac:dyDescent="0.2">
      <c r="B266" s="2">
        <v>569</v>
      </c>
      <c r="C266" s="2">
        <v>938</v>
      </c>
      <c r="D266" s="2">
        <v>412</v>
      </c>
      <c r="E266" s="2">
        <v>11</v>
      </c>
      <c r="F266" s="2">
        <v>295</v>
      </c>
      <c r="G266" s="2">
        <v>184</v>
      </c>
      <c r="H266" s="2">
        <v>646</v>
      </c>
      <c r="I266" s="2">
        <v>789</v>
      </c>
      <c r="J266" s="2">
        <v>899</v>
      </c>
      <c r="K266" s="2">
        <v>532</v>
      </c>
      <c r="L266" s="2">
        <v>34</v>
      </c>
      <c r="M266" s="2">
        <v>433</v>
      </c>
      <c r="N266" s="2">
        <v>157</v>
      </c>
      <c r="O266" s="2">
        <v>270</v>
      </c>
      <c r="P266" s="2">
        <v>832</v>
      </c>
      <c r="Q266" s="2">
        <v>687</v>
      </c>
      <c r="T266" s="2">
        <v>573</v>
      </c>
      <c r="U266" s="2">
        <v>942</v>
      </c>
      <c r="V266" s="2">
        <v>416</v>
      </c>
      <c r="W266" s="2">
        <v>15</v>
      </c>
      <c r="X266" s="2">
        <v>291</v>
      </c>
      <c r="Y266" s="2">
        <v>180</v>
      </c>
      <c r="Z266" s="2">
        <v>642</v>
      </c>
      <c r="AA266" s="2">
        <v>785</v>
      </c>
      <c r="AB266" s="2">
        <v>903</v>
      </c>
      <c r="AC266" s="2">
        <v>536</v>
      </c>
      <c r="AD266" s="2">
        <v>38</v>
      </c>
      <c r="AE266" s="2">
        <v>437</v>
      </c>
      <c r="AF266" s="2">
        <v>153</v>
      </c>
      <c r="AG266" s="2">
        <v>266</v>
      </c>
      <c r="AH266" s="2">
        <v>828</v>
      </c>
      <c r="AI266" s="2">
        <v>683</v>
      </c>
    </row>
    <row r="267" spans="2:35" x14ac:dyDescent="0.2">
      <c r="B267" s="2">
        <v>926</v>
      </c>
      <c r="C267" s="2">
        <v>525</v>
      </c>
      <c r="D267" s="2">
        <v>63</v>
      </c>
      <c r="E267" s="2">
        <v>432</v>
      </c>
      <c r="F267" s="2">
        <v>132</v>
      </c>
      <c r="G267" s="2">
        <v>275</v>
      </c>
      <c r="H267" s="2">
        <v>801</v>
      </c>
      <c r="I267" s="2">
        <v>690</v>
      </c>
      <c r="J267" s="2">
        <v>552</v>
      </c>
      <c r="K267" s="2">
        <v>951</v>
      </c>
      <c r="L267" s="2">
        <v>389</v>
      </c>
      <c r="M267" s="2">
        <v>22</v>
      </c>
      <c r="N267" s="2">
        <v>314</v>
      </c>
      <c r="O267" s="2">
        <v>169</v>
      </c>
      <c r="P267" s="2">
        <v>667</v>
      </c>
      <c r="Q267" s="2">
        <v>780</v>
      </c>
      <c r="T267" s="2">
        <v>922</v>
      </c>
      <c r="U267" s="2">
        <v>521</v>
      </c>
      <c r="V267" s="2">
        <v>59</v>
      </c>
      <c r="W267" s="2">
        <v>428</v>
      </c>
      <c r="X267" s="2">
        <v>136</v>
      </c>
      <c r="Y267" s="2">
        <v>279</v>
      </c>
      <c r="Z267" s="2">
        <v>805</v>
      </c>
      <c r="AA267" s="2">
        <v>694</v>
      </c>
      <c r="AB267" s="2">
        <v>548</v>
      </c>
      <c r="AC267" s="2">
        <v>947</v>
      </c>
      <c r="AD267" s="2">
        <v>385</v>
      </c>
      <c r="AE267" s="2">
        <v>18</v>
      </c>
      <c r="AF267" s="2">
        <v>318</v>
      </c>
      <c r="AG267" s="2">
        <v>173</v>
      </c>
      <c r="AH267" s="2">
        <v>671</v>
      </c>
      <c r="AI267" s="2">
        <v>784</v>
      </c>
    </row>
    <row r="268" spans="2:35" x14ac:dyDescent="0.2">
      <c r="B268" s="2">
        <v>579</v>
      </c>
      <c r="C268" s="2">
        <v>980</v>
      </c>
      <c r="D268" s="2">
        <v>482</v>
      </c>
      <c r="E268" s="2">
        <v>113</v>
      </c>
      <c r="F268" s="2">
        <v>349</v>
      </c>
      <c r="G268" s="2">
        <v>206</v>
      </c>
      <c r="H268" s="2">
        <v>768</v>
      </c>
      <c r="I268" s="2">
        <v>879</v>
      </c>
      <c r="J268" s="2">
        <v>1017</v>
      </c>
      <c r="K268" s="2">
        <v>618</v>
      </c>
      <c r="L268" s="2">
        <v>92</v>
      </c>
      <c r="M268" s="2">
        <v>459</v>
      </c>
      <c r="N268" s="2">
        <v>231</v>
      </c>
      <c r="O268" s="2">
        <v>376</v>
      </c>
      <c r="P268" s="2">
        <v>838</v>
      </c>
      <c r="Q268" s="2">
        <v>725</v>
      </c>
      <c r="T268" s="2">
        <v>583</v>
      </c>
      <c r="U268" s="2">
        <v>984</v>
      </c>
      <c r="V268" s="2">
        <v>486</v>
      </c>
      <c r="W268" s="2">
        <v>117</v>
      </c>
      <c r="X268" s="2">
        <v>345</v>
      </c>
      <c r="Y268" s="2">
        <v>202</v>
      </c>
      <c r="Z268" s="2">
        <v>764</v>
      </c>
      <c r="AA268" s="2">
        <v>875</v>
      </c>
      <c r="AB268" s="2">
        <v>1021</v>
      </c>
      <c r="AC268" s="2">
        <v>622</v>
      </c>
      <c r="AD268" s="2">
        <v>96</v>
      </c>
      <c r="AE268" s="2">
        <v>463</v>
      </c>
      <c r="AF268" s="2">
        <v>227</v>
      </c>
      <c r="AG268" s="2">
        <v>372</v>
      </c>
      <c r="AH268" s="2">
        <v>834</v>
      </c>
      <c r="AI268" s="2">
        <v>721</v>
      </c>
    </row>
    <row r="269" spans="2:35" x14ac:dyDescent="0.2">
      <c r="B269" s="2">
        <v>1000</v>
      </c>
      <c r="C269" s="2">
        <v>631</v>
      </c>
      <c r="D269" s="2">
        <v>69</v>
      </c>
      <c r="E269" s="2">
        <v>470</v>
      </c>
      <c r="F269" s="2">
        <v>250</v>
      </c>
      <c r="G269" s="2">
        <v>361</v>
      </c>
      <c r="H269" s="2">
        <v>859</v>
      </c>
      <c r="I269" s="2">
        <v>716</v>
      </c>
      <c r="J269" s="2">
        <v>606</v>
      </c>
      <c r="K269" s="2">
        <v>973</v>
      </c>
      <c r="L269" s="2">
        <v>511</v>
      </c>
      <c r="M269" s="2">
        <v>112</v>
      </c>
      <c r="N269" s="2">
        <v>324</v>
      </c>
      <c r="O269" s="2">
        <v>211</v>
      </c>
      <c r="P269" s="2">
        <v>737</v>
      </c>
      <c r="Q269" s="2">
        <v>882</v>
      </c>
      <c r="T269" s="2">
        <v>996</v>
      </c>
      <c r="U269" s="2">
        <v>627</v>
      </c>
      <c r="V269" s="2">
        <v>65</v>
      </c>
      <c r="W269" s="2">
        <v>466</v>
      </c>
      <c r="X269" s="2">
        <v>254</v>
      </c>
      <c r="Y269" s="2">
        <v>365</v>
      </c>
      <c r="Z269" s="2">
        <v>863</v>
      </c>
      <c r="AA269" s="2">
        <v>720</v>
      </c>
      <c r="AB269" s="2">
        <v>602</v>
      </c>
      <c r="AC269" s="2">
        <v>969</v>
      </c>
      <c r="AD269" s="2">
        <v>507</v>
      </c>
      <c r="AE269" s="2">
        <v>108</v>
      </c>
      <c r="AF269" s="2">
        <v>328</v>
      </c>
      <c r="AG269" s="2">
        <v>215</v>
      </c>
      <c r="AH269" s="2">
        <v>741</v>
      </c>
      <c r="AI269" s="2">
        <v>886</v>
      </c>
    </row>
    <row r="270" spans="2:35" x14ac:dyDescent="0.2">
      <c r="B270" s="2">
        <v>444</v>
      </c>
      <c r="C270" s="2">
        <v>43</v>
      </c>
      <c r="D270" s="2">
        <v>537</v>
      </c>
      <c r="E270" s="2">
        <v>906</v>
      </c>
      <c r="F270" s="2">
        <v>678</v>
      </c>
      <c r="G270" s="2">
        <v>821</v>
      </c>
      <c r="H270" s="2">
        <v>263</v>
      </c>
      <c r="I270" s="2">
        <v>152</v>
      </c>
      <c r="J270" s="2">
        <v>2</v>
      </c>
      <c r="K270" s="2">
        <v>401</v>
      </c>
      <c r="L270" s="2">
        <v>931</v>
      </c>
      <c r="M270" s="2">
        <v>564</v>
      </c>
      <c r="N270" s="2">
        <v>800</v>
      </c>
      <c r="O270" s="2">
        <v>655</v>
      </c>
      <c r="P270" s="2">
        <v>189</v>
      </c>
      <c r="Q270" s="2">
        <v>302</v>
      </c>
      <c r="T270" s="2">
        <v>448</v>
      </c>
      <c r="U270" s="2">
        <v>47</v>
      </c>
      <c r="V270" s="2">
        <v>541</v>
      </c>
      <c r="W270" s="2">
        <v>910</v>
      </c>
      <c r="X270" s="2">
        <v>674</v>
      </c>
      <c r="Y270" s="2">
        <v>817</v>
      </c>
      <c r="Z270" s="2">
        <v>259</v>
      </c>
      <c r="AA270" s="2">
        <v>148</v>
      </c>
      <c r="AB270" s="2">
        <v>6</v>
      </c>
      <c r="AC270" s="2">
        <v>405</v>
      </c>
      <c r="AD270" s="2">
        <v>935</v>
      </c>
      <c r="AE270" s="2">
        <v>568</v>
      </c>
      <c r="AF270" s="2">
        <v>796</v>
      </c>
      <c r="AG270" s="2">
        <v>651</v>
      </c>
      <c r="AH270" s="2">
        <v>185</v>
      </c>
      <c r="AI270" s="2">
        <v>298</v>
      </c>
    </row>
    <row r="271" spans="2:35" x14ac:dyDescent="0.2">
      <c r="B271" s="2">
        <v>31</v>
      </c>
      <c r="C271" s="2">
        <v>400</v>
      </c>
      <c r="D271" s="2">
        <v>958</v>
      </c>
      <c r="E271" s="2">
        <v>557</v>
      </c>
      <c r="F271" s="2">
        <v>769</v>
      </c>
      <c r="G271" s="2">
        <v>658</v>
      </c>
      <c r="H271" s="2">
        <v>164</v>
      </c>
      <c r="I271" s="2">
        <v>307</v>
      </c>
      <c r="J271" s="2">
        <v>421</v>
      </c>
      <c r="K271" s="2">
        <v>54</v>
      </c>
      <c r="L271" s="2">
        <v>520</v>
      </c>
      <c r="M271" s="2">
        <v>919</v>
      </c>
      <c r="N271" s="2">
        <v>699</v>
      </c>
      <c r="O271" s="2">
        <v>812</v>
      </c>
      <c r="P271" s="2">
        <v>282</v>
      </c>
      <c r="Q271" s="2">
        <v>137</v>
      </c>
      <c r="T271" s="2">
        <v>27</v>
      </c>
      <c r="U271" s="2">
        <v>396</v>
      </c>
      <c r="V271" s="2">
        <v>954</v>
      </c>
      <c r="W271" s="2">
        <v>553</v>
      </c>
      <c r="X271" s="2">
        <v>773</v>
      </c>
      <c r="Y271" s="2">
        <v>662</v>
      </c>
      <c r="Z271" s="2">
        <v>168</v>
      </c>
      <c r="AA271" s="2">
        <v>311</v>
      </c>
      <c r="AB271" s="2">
        <v>417</v>
      </c>
      <c r="AC271" s="2">
        <v>50</v>
      </c>
      <c r="AD271" s="2">
        <v>516</v>
      </c>
      <c r="AE271" s="2">
        <v>915</v>
      </c>
      <c r="AF271" s="2">
        <v>703</v>
      </c>
      <c r="AG271" s="2">
        <v>816</v>
      </c>
      <c r="AH271" s="2">
        <v>286</v>
      </c>
      <c r="AI271" s="2">
        <v>141</v>
      </c>
    </row>
    <row r="274" spans="2:35" x14ac:dyDescent="0.2">
      <c r="B274" s="2">
        <v>18</v>
      </c>
      <c r="C274" s="2">
        <v>38</v>
      </c>
      <c r="D274" s="2">
        <v>76</v>
      </c>
      <c r="E274" s="2">
        <v>128</v>
      </c>
      <c r="F274" s="2">
        <v>141</v>
      </c>
      <c r="G274" s="2">
        <v>185</v>
      </c>
      <c r="H274" s="2">
        <v>215</v>
      </c>
      <c r="I274" s="2">
        <v>227</v>
      </c>
      <c r="J274" s="2">
        <v>287</v>
      </c>
      <c r="K274" s="2">
        <v>299</v>
      </c>
      <c r="L274" s="2">
        <v>325</v>
      </c>
      <c r="M274" s="2">
        <v>369</v>
      </c>
      <c r="N274" s="2">
        <v>388</v>
      </c>
      <c r="O274" s="2">
        <v>440</v>
      </c>
      <c r="P274" s="2">
        <v>474</v>
      </c>
      <c r="Q274" s="2">
        <v>494</v>
      </c>
      <c r="T274" s="2">
        <v>22</v>
      </c>
      <c r="U274" s="2">
        <v>34</v>
      </c>
      <c r="V274" s="2">
        <v>80</v>
      </c>
      <c r="W274" s="2">
        <v>124</v>
      </c>
      <c r="X274" s="2">
        <v>137</v>
      </c>
      <c r="Y274" s="2">
        <v>189</v>
      </c>
      <c r="Z274" s="2">
        <v>211</v>
      </c>
      <c r="AA274" s="2">
        <v>231</v>
      </c>
      <c r="AB274" s="2">
        <v>283</v>
      </c>
      <c r="AC274" s="2">
        <v>303</v>
      </c>
      <c r="AD274" s="2">
        <v>321</v>
      </c>
      <c r="AE274" s="2">
        <v>373</v>
      </c>
      <c r="AF274" s="2">
        <v>392</v>
      </c>
      <c r="AG274" s="2">
        <v>436</v>
      </c>
      <c r="AH274" s="2">
        <v>478</v>
      </c>
      <c r="AI274" s="2">
        <v>490</v>
      </c>
    </row>
    <row r="275" spans="2:35" x14ac:dyDescent="0.2">
      <c r="B275" s="2">
        <v>31</v>
      </c>
      <c r="C275" s="2">
        <v>43</v>
      </c>
      <c r="D275" s="2">
        <v>69</v>
      </c>
      <c r="E275" s="2">
        <v>113</v>
      </c>
      <c r="F275" s="2">
        <v>132</v>
      </c>
      <c r="G275" s="2">
        <v>184</v>
      </c>
      <c r="H275" s="2">
        <v>218</v>
      </c>
      <c r="I275" s="2">
        <v>238</v>
      </c>
      <c r="J275" s="2">
        <v>274</v>
      </c>
      <c r="K275" s="2">
        <v>294</v>
      </c>
      <c r="L275" s="2">
        <v>332</v>
      </c>
      <c r="M275" s="2">
        <v>384</v>
      </c>
      <c r="N275" s="2">
        <v>397</v>
      </c>
      <c r="O275" s="2">
        <v>441</v>
      </c>
      <c r="P275" s="2">
        <v>471</v>
      </c>
      <c r="Q275" s="2">
        <v>483</v>
      </c>
      <c r="T275" s="2">
        <v>27</v>
      </c>
      <c r="U275" s="2">
        <v>47</v>
      </c>
      <c r="V275" s="2">
        <v>65</v>
      </c>
      <c r="W275" s="2">
        <v>117</v>
      </c>
      <c r="X275" s="2">
        <v>136</v>
      </c>
      <c r="Y275" s="2">
        <v>180</v>
      </c>
      <c r="Z275" s="2">
        <v>222</v>
      </c>
      <c r="AA275" s="2">
        <v>234</v>
      </c>
      <c r="AB275" s="2">
        <v>278</v>
      </c>
      <c r="AC275" s="2">
        <v>290</v>
      </c>
      <c r="AD275" s="2">
        <v>336</v>
      </c>
      <c r="AE275" s="2">
        <v>380</v>
      </c>
      <c r="AF275" s="2">
        <v>393</v>
      </c>
      <c r="AG275" s="2">
        <v>445</v>
      </c>
      <c r="AH275" s="2">
        <v>467</v>
      </c>
      <c r="AI275" s="2">
        <v>487</v>
      </c>
    </row>
    <row r="288" spans="2:35" x14ac:dyDescent="0.2">
      <c r="I288" s="2">
        <v>5</v>
      </c>
      <c r="AA288" s="2">
        <v>21</v>
      </c>
    </row>
    <row r="291" spans="2:35" x14ac:dyDescent="0.2">
      <c r="F291" s="2" t="s">
        <v>5</v>
      </c>
      <c r="X291" s="2" t="s">
        <v>5</v>
      </c>
    </row>
    <row r="293" spans="2:35" ht="21" x14ac:dyDescent="0.35">
      <c r="I293" s="93" t="s">
        <v>1189</v>
      </c>
      <c r="AA293" s="93" t="s">
        <v>1193</v>
      </c>
    </row>
    <row r="294" spans="2:35" ht="15" x14ac:dyDescent="0.25">
      <c r="I294" s="94" t="s">
        <v>1203</v>
      </c>
      <c r="AA294" s="94" t="s">
        <v>1204</v>
      </c>
    </row>
    <row r="295" spans="2:35" ht="15" x14ac:dyDescent="0.25">
      <c r="I295" s="94"/>
    </row>
    <row r="298" spans="2:35" x14ac:dyDescent="0.2">
      <c r="B298" s="2">
        <v>888</v>
      </c>
      <c r="C298" s="2">
        <v>743</v>
      </c>
      <c r="D298" s="2">
        <v>213</v>
      </c>
      <c r="E298" s="2">
        <v>326</v>
      </c>
      <c r="F298" s="2">
        <v>106</v>
      </c>
      <c r="G298" s="2">
        <v>505</v>
      </c>
      <c r="H298" s="2">
        <v>971</v>
      </c>
      <c r="I298" s="2">
        <v>604</v>
      </c>
      <c r="J298" s="2">
        <v>718</v>
      </c>
      <c r="K298" s="2">
        <v>861</v>
      </c>
      <c r="L298" s="2">
        <v>367</v>
      </c>
      <c r="M298" s="2">
        <v>256</v>
      </c>
      <c r="N298" s="2">
        <v>468</v>
      </c>
      <c r="O298" s="2">
        <v>67</v>
      </c>
      <c r="P298" s="2">
        <v>625</v>
      </c>
      <c r="Q298" s="2">
        <v>994</v>
      </c>
      <c r="T298" s="2">
        <v>884</v>
      </c>
      <c r="U298" s="2">
        <v>739</v>
      </c>
      <c r="V298" s="2">
        <v>209</v>
      </c>
      <c r="W298" s="2">
        <v>322</v>
      </c>
      <c r="X298" s="2">
        <v>110</v>
      </c>
      <c r="Y298" s="2">
        <v>509</v>
      </c>
      <c r="Z298" s="2">
        <v>975</v>
      </c>
      <c r="AA298" s="2">
        <v>608</v>
      </c>
      <c r="AB298" s="2">
        <v>714</v>
      </c>
      <c r="AC298" s="2">
        <v>857</v>
      </c>
      <c r="AD298" s="2">
        <v>363</v>
      </c>
      <c r="AE298" s="2">
        <v>252</v>
      </c>
      <c r="AF298" s="2">
        <v>472</v>
      </c>
      <c r="AG298" s="2">
        <v>71</v>
      </c>
      <c r="AH298" s="2">
        <v>629</v>
      </c>
      <c r="AI298" s="2">
        <v>998</v>
      </c>
    </row>
    <row r="299" spans="2:35" x14ac:dyDescent="0.2">
      <c r="B299" s="2">
        <v>723</v>
      </c>
      <c r="C299" s="2">
        <v>836</v>
      </c>
      <c r="D299" s="2">
        <v>370</v>
      </c>
      <c r="E299" s="2">
        <v>225</v>
      </c>
      <c r="F299" s="2">
        <v>461</v>
      </c>
      <c r="G299" s="2">
        <v>94</v>
      </c>
      <c r="H299" s="2">
        <v>624</v>
      </c>
      <c r="I299" s="2">
        <v>1023</v>
      </c>
      <c r="J299" s="2">
        <v>873</v>
      </c>
      <c r="K299" s="2">
        <v>762</v>
      </c>
      <c r="L299" s="2">
        <v>204</v>
      </c>
      <c r="M299" s="2">
        <v>347</v>
      </c>
      <c r="N299" s="2">
        <v>119</v>
      </c>
      <c r="O299" s="2">
        <v>488</v>
      </c>
      <c r="P299" s="2">
        <v>982</v>
      </c>
      <c r="Q299" s="2">
        <v>581</v>
      </c>
      <c r="T299" s="2">
        <v>727</v>
      </c>
      <c r="U299" s="2">
        <v>840</v>
      </c>
      <c r="V299" s="2">
        <v>374</v>
      </c>
      <c r="W299" s="2">
        <v>229</v>
      </c>
      <c r="X299" s="2">
        <v>457</v>
      </c>
      <c r="Y299" s="2">
        <v>90</v>
      </c>
      <c r="Z299" s="2">
        <v>620</v>
      </c>
      <c r="AA299" s="2">
        <v>1019</v>
      </c>
      <c r="AB299" s="2">
        <v>877</v>
      </c>
      <c r="AC299" s="2">
        <v>766</v>
      </c>
      <c r="AD299" s="2">
        <v>208</v>
      </c>
      <c r="AE299" s="2">
        <v>351</v>
      </c>
      <c r="AF299" s="2">
        <v>115</v>
      </c>
      <c r="AG299" s="2">
        <v>484</v>
      </c>
      <c r="AH299" s="2">
        <v>978</v>
      </c>
      <c r="AI299" s="2">
        <v>577</v>
      </c>
    </row>
    <row r="300" spans="2:35" x14ac:dyDescent="0.2">
      <c r="B300" s="2">
        <v>143</v>
      </c>
      <c r="C300" s="2">
        <v>288</v>
      </c>
      <c r="D300" s="2">
        <v>814</v>
      </c>
      <c r="E300" s="2">
        <v>701</v>
      </c>
      <c r="F300" s="2">
        <v>913</v>
      </c>
      <c r="G300" s="2">
        <v>514</v>
      </c>
      <c r="H300" s="2">
        <v>52</v>
      </c>
      <c r="I300" s="2">
        <v>419</v>
      </c>
      <c r="J300" s="2">
        <v>309</v>
      </c>
      <c r="K300" s="2">
        <v>166</v>
      </c>
      <c r="L300" s="2">
        <v>664</v>
      </c>
      <c r="M300" s="2">
        <v>775</v>
      </c>
      <c r="N300" s="2">
        <v>555</v>
      </c>
      <c r="O300" s="2">
        <v>956</v>
      </c>
      <c r="P300" s="2">
        <v>394</v>
      </c>
      <c r="Q300" s="2">
        <v>25</v>
      </c>
      <c r="T300" s="2">
        <v>139</v>
      </c>
      <c r="U300" s="2">
        <v>284</v>
      </c>
      <c r="V300" s="2">
        <v>810</v>
      </c>
      <c r="W300" s="2">
        <v>697</v>
      </c>
      <c r="X300" s="2">
        <v>917</v>
      </c>
      <c r="Y300" s="2">
        <v>518</v>
      </c>
      <c r="Z300" s="2">
        <v>56</v>
      </c>
      <c r="AA300" s="2">
        <v>423</v>
      </c>
      <c r="AB300" s="2">
        <v>305</v>
      </c>
      <c r="AC300" s="2">
        <v>162</v>
      </c>
      <c r="AD300" s="2">
        <v>660</v>
      </c>
      <c r="AE300" s="2">
        <v>771</v>
      </c>
      <c r="AF300" s="2">
        <v>559</v>
      </c>
      <c r="AG300" s="2">
        <v>960</v>
      </c>
      <c r="AH300" s="2">
        <v>398</v>
      </c>
      <c r="AI300" s="2">
        <v>29</v>
      </c>
    </row>
    <row r="301" spans="2:35" x14ac:dyDescent="0.2">
      <c r="B301" s="2">
        <v>300</v>
      </c>
      <c r="C301" s="2">
        <v>187</v>
      </c>
      <c r="D301" s="2">
        <v>649</v>
      </c>
      <c r="E301" s="2">
        <v>794</v>
      </c>
      <c r="F301" s="2">
        <v>566</v>
      </c>
      <c r="G301" s="2">
        <v>933</v>
      </c>
      <c r="H301" s="2">
        <v>407</v>
      </c>
      <c r="I301" s="2">
        <v>8</v>
      </c>
      <c r="J301" s="2">
        <v>146</v>
      </c>
      <c r="K301" s="2">
        <v>257</v>
      </c>
      <c r="L301" s="2">
        <v>819</v>
      </c>
      <c r="M301" s="2">
        <v>676</v>
      </c>
      <c r="N301" s="2">
        <v>912</v>
      </c>
      <c r="O301" s="2">
        <v>543</v>
      </c>
      <c r="P301" s="2">
        <v>45</v>
      </c>
      <c r="Q301" s="2">
        <v>446</v>
      </c>
      <c r="T301" s="2">
        <v>304</v>
      </c>
      <c r="U301" s="2">
        <v>191</v>
      </c>
      <c r="V301" s="2">
        <v>653</v>
      </c>
      <c r="W301" s="2">
        <v>798</v>
      </c>
      <c r="X301" s="2">
        <v>562</v>
      </c>
      <c r="Y301" s="2">
        <v>929</v>
      </c>
      <c r="Z301" s="2">
        <v>403</v>
      </c>
      <c r="AA301" s="2">
        <v>4</v>
      </c>
      <c r="AB301" s="2">
        <v>150</v>
      </c>
      <c r="AC301" s="2">
        <v>261</v>
      </c>
      <c r="AD301" s="2">
        <v>823</v>
      </c>
      <c r="AE301" s="2">
        <v>680</v>
      </c>
      <c r="AF301" s="2">
        <v>908</v>
      </c>
      <c r="AG301" s="2">
        <v>539</v>
      </c>
      <c r="AH301" s="2">
        <v>41</v>
      </c>
      <c r="AI301" s="2">
        <v>442</v>
      </c>
    </row>
    <row r="302" spans="2:35" x14ac:dyDescent="0.2">
      <c r="B302" s="2">
        <v>245</v>
      </c>
      <c r="C302" s="2">
        <v>358</v>
      </c>
      <c r="D302" s="2">
        <v>856</v>
      </c>
      <c r="E302" s="2">
        <v>711</v>
      </c>
      <c r="F302" s="2">
        <v>1003</v>
      </c>
      <c r="G302" s="2">
        <v>636</v>
      </c>
      <c r="H302" s="2">
        <v>74</v>
      </c>
      <c r="I302" s="2">
        <v>473</v>
      </c>
      <c r="J302" s="2">
        <v>335</v>
      </c>
      <c r="K302" s="2">
        <v>224</v>
      </c>
      <c r="L302" s="2">
        <v>750</v>
      </c>
      <c r="M302" s="2">
        <v>893</v>
      </c>
      <c r="N302" s="2">
        <v>593</v>
      </c>
      <c r="O302" s="2">
        <v>962</v>
      </c>
      <c r="P302" s="2">
        <v>500</v>
      </c>
      <c r="Q302" s="2">
        <v>99</v>
      </c>
      <c r="T302" s="2">
        <v>241</v>
      </c>
      <c r="U302" s="2">
        <v>354</v>
      </c>
      <c r="V302" s="2">
        <v>852</v>
      </c>
      <c r="W302" s="2">
        <v>707</v>
      </c>
      <c r="X302" s="2">
        <v>1007</v>
      </c>
      <c r="Y302" s="2">
        <v>640</v>
      </c>
      <c r="Z302" s="2">
        <v>78</v>
      </c>
      <c r="AA302" s="2">
        <v>477</v>
      </c>
      <c r="AB302" s="2">
        <v>331</v>
      </c>
      <c r="AC302" s="2">
        <v>220</v>
      </c>
      <c r="AD302" s="2">
        <v>746</v>
      </c>
      <c r="AE302" s="2">
        <v>889</v>
      </c>
      <c r="AF302" s="2">
        <v>597</v>
      </c>
      <c r="AG302" s="2">
        <v>966</v>
      </c>
      <c r="AH302" s="2">
        <v>504</v>
      </c>
      <c r="AI302" s="2">
        <v>103</v>
      </c>
    </row>
    <row r="303" spans="2:35" x14ac:dyDescent="0.2">
      <c r="B303" s="2">
        <v>338</v>
      </c>
      <c r="C303" s="2">
        <v>193</v>
      </c>
      <c r="D303" s="2">
        <v>755</v>
      </c>
      <c r="E303" s="2">
        <v>868</v>
      </c>
      <c r="F303" s="2">
        <v>592</v>
      </c>
      <c r="G303" s="2">
        <v>991</v>
      </c>
      <c r="H303" s="2">
        <v>493</v>
      </c>
      <c r="I303" s="2">
        <v>126</v>
      </c>
      <c r="J303" s="2">
        <v>236</v>
      </c>
      <c r="K303" s="2">
        <v>379</v>
      </c>
      <c r="L303" s="2">
        <v>841</v>
      </c>
      <c r="M303" s="2">
        <v>730</v>
      </c>
      <c r="N303" s="2">
        <v>1014</v>
      </c>
      <c r="O303" s="2">
        <v>613</v>
      </c>
      <c r="P303" s="2">
        <v>87</v>
      </c>
      <c r="Q303" s="2">
        <v>456</v>
      </c>
      <c r="T303" s="2">
        <v>342</v>
      </c>
      <c r="U303" s="2">
        <v>197</v>
      </c>
      <c r="V303" s="2">
        <v>759</v>
      </c>
      <c r="W303" s="2">
        <v>872</v>
      </c>
      <c r="X303" s="2">
        <v>588</v>
      </c>
      <c r="Y303" s="2">
        <v>987</v>
      </c>
      <c r="Z303" s="2">
        <v>489</v>
      </c>
      <c r="AA303" s="2">
        <v>122</v>
      </c>
      <c r="AB303" s="2">
        <v>240</v>
      </c>
      <c r="AC303" s="2">
        <v>383</v>
      </c>
      <c r="AD303" s="2">
        <v>845</v>
      </c>
      <c r="AE303" s="2">
        <v>734</v>
      </c>
      <c r="AF303" s="2">
        <v>1010</v>
      </c>
      <c r="AG303" s="2">
        <v>609</v>
      </c>
      <c r="AH303" s="2">
        <v>83</v>
      </c>
      <c r="AI303" s="2">
        <v>452</v>
      </c>
    </row>
    <row r="304" spans="2:35" x14ac:dyDescent="0.2">
      <c r="B304" s="2">
        <v>782</v>
      </c>
      <c r="C304" s="2">
        <v>669</v>
      </c>
      <c r="D304" s="2">
        <v>175</v>
      </c>
      <c r="E304" s="2">
        <v>320</v>
      </c>
      <c r="F304" s="2">
        <v>20</v>
      </c>
      <c r="G304" s="2">
        <v>387</v>
      </c>
      <c r="H304" s="2">
        <v>945</v>
      </c>
      <c r="I304" s="2">
        <v>546</v>
      </c>
      <c r="J304" s="2">
        <v>696</v>
      </c>
      <c r="K304" s="2">
        <v>807</v>
      </c>
      <c r="L304" s="2">
        <v>277</v>
      </c>
      <c r="M304" s="2">
        <v>134</v>
      </c>
      <c r="N304" s="2">
        <v>426</v>
      </c>
      <c r="O304" s="2">
        <v>57</v>
      </c>
      <c r="P304" s="2">
        <v>523</v>
      </c>
      <c r="Q304" s="2">
        <v>924</v>
      </c>
      <c r="T304" s="2">
        <v>778</v>
      </c>
      <c r="U304" s="2">
        <v>665</v>
      </c>
      <c r="V304" s="2">
        <v>171</v>
      </c>
      <c r="W304" s="2">
        <v>316</v>
      </c>
      <c r="X304" s="2">
        <v>24</v>
      </c>
      <c r="Y304" s="2">
        <v>391</v>
      </c>
      <c r="Z304" s="2">
        <v>949</v>
      </c>
      <c r="AA304" s="2">
        <v>550</v>
      </c>
      <c r="AB304" s="2">
        <v>692</v>
      </c>
      <c r="AC304" s="2">
        <v>803</v>
      </c>
      <c r="AD304" s="2">
        <v>273</v>
      </c>
      <c r="AE304" s="2">
        <v>130</v>
      </c>
      <c r="AF304" s="2">
        <v>430</v>
      </c>
      <c r="AG304" s="2">
        <v>61</v>
      </c>
      <c r="AH304" s="2">
        <v>527</v>
      </c>
      <c r="AI304" s="2">
        <v>928</v>
      </c>
    </row>
    <row r="305" spans="2:35" x14ac:dyDescent="0.2">
      <c r="B305" s="2">
        <v>681</v>
      </c>
      <c r="C305" s="2">
        <v>826</v>
      </c>
      <c r="D305" s="2">
        <v>268</v>
      </c>
      <c r="E305" s="2">
        <v>155</v>
      </c>
      <c r="F305" s="2">
        <v>439</v>
      </c>
      <c r="G305" s="2">
        <v>40</v>
      </c>
      <c r="H305" s="2">
        <v>534</v>
      </c>
      <c r="I305" s="2">
        <v>901</v>
      </c>
      <c r="J305" s="2">
        <v>787</v>
      </c>
      <c r="K305" s="2">
        <v>644</v>
      </c>
      <c r="L305" s="2">
        <v>178</v>
      </c>
      <c r="M305" s="2">
        <v>289</v>
      </c>
      <c r="N305" s="2">
        <v>13</v>
      </c>
      <c r="O305" s="2">
        <v>414</v>
      </c>
      <c r="P305" s="2">
        <v>944</v>
      </c>
      <c r="Q305" s="2">
        <v>575</v>
      </c>
      <c r="T305" s="2">
        <v>685</v>
      </c>
      <c r="U305" s="2">
        <v>830</v>
      </c>
      <c r="V305" s="2">
        <v>272</v>
      </c>
      <c r="W305" s="2">
        <v>159</v>
      </c>
      <c r="X305" s="2">
        <v>435</v>
      </c>
      <c r="Y305" s="2">
        <v>36</v>
      </c>
      <c r="Z305" s="2">
        <v>530</v>
      </c>
      <c r="AA305" s="2">
        <v>897</v>
      </c>
      <c r="AB305" s="2">
        <v>791</v>
      </c>
      <c r="AC305" s="2">
        <v>648</v>
      </c>
      <c r="AD305" s="2">
        <v>182</v>
      </c>
      <c r="AE305" s="2">
        <v>293</v>
      </c>
      <c r="AF305" s="2">
        <v>9</v>
      </c>
      <c r="AG305" s="2">
        <v>410</v>
      </c>
      <c r="AH305" s="2">
        <v>940</v>
      </c>
      <c r="AI305" s="2">
        <v>571</v>
      </c>
    </row>
    <row r="306" spans="2:35" x14ac:dyDescent="0.2">
      <c r="B306" s="2">
        <v>963</v>
      </c>
      <c r="C306" s="2">
        <v>596</v>
      </c>
      <c r="D306" s="2">
        <v>98</v>
      </c>
      <c r="E306" s="2">
        <v>497</v>
      </c>
      <c r="F306" s="2">
        <v>221</v>
      </c>
      <c r="G306" s="2">
        <v>334</v>
      </c>
      <c r="H306" s="2">
        <v>896</v>
      </c>
      <c r="I306" s="2">
        <v>751</v>
      </c>
      <c r="J306" s="2">
        <v>633</v>
      </c>
      <c r="K306" s="2">
        <v>1002</v>
      </c>
      <c r="L306" s="2">
        <v>476</v>
      </c>
      <c r="M306" s="2">
        <v>75</v>
      </c>
      <c r="N306" s="2">
        <v>359</v>
      </c>
      <c r="O306" s="2">
        <v>248</v>
      </c>
      <c r="P306" s="2">
        <v>710</v>
      </c>
      <c r="Q306" s="2">
        <v>853</v>
      </c>
      <c r="T306" s="2">
        <v>967</v>
      </c>
      <c r="U306" s="2">
        <v>600</v>
      </c>
      <c r="V306" s="2">
        <v>102</v>
      </c>
      <c r="W306" s="2">
        <v>501</v>
      </c>
      <c r="X306" s="2">
        <v>217</v>
      </c>
      <c r="Y306" s="2">
        <v>330</v>
      </c>
      <c r="Z306" s="2">
        <v>892</v>
      </c>
      <c r="AA306" s="2">
        <v>747</v>
      </c>
      <c r="AB306" s="2">
        <v>637</v>
      </c>
      <c r="AC306" s="2">
        <v>1006</v>
      </c>
      <c r="AD306" s="2">
        <v>480</v>
      </c>
      <c r="AE306" s="2">
        <v>79</v>
      </c>
      <c r="AF306" s="2">
        <v>355</v>
      </c>
      <c r="AG306" s="2">
        <v>244</v>
      </c>
      <c r="AH306" s="2">
        <v>706</v>
      </c>
      <c r="AI306" s="2">
        <v>849</v>
      </c>
    </row>
    <row r="307" spans="2:35" x14ac:dyDescent="0.2">
      <c r="B307" s="2">
        <v>616</v>
      </c>
      <c r="C307" s="2">
        <v>1015</v>
      </c>
      <c r="D307" s="2">
        <v>453</v>
      </c>
      <c r="E307" s="2">
        <v>86</v>
      </c>
      <c r="F307" s="2">
        <v>378</v>
      </c>
      <c r="G307" s="2">
        <v>233</v>
      </c>
      <c r="H307" s="2">
        <v>731</v>
      </c>
      <c r="I307" s="2">
        <v>844</v>
      </c>
      <c r="J307" s="2">
        <v>990</v>
      </c>
      <c r="K307" s="2">
        <v>589</v>
      </c>
      <c r="L307" s="2">
        <v>127</v>
      </c>
      <c r="M307" s="2">
        <v>496</v>
      </c>
      <c r="N307" s="2">
        <v>196</v>
      </c>
      <c r="O307" s="2">
        <v>339</v>
      </c>
      <c r="P307" s="2">
        <v>865</v>
      </c>
      <c r="Q307" s="2">
        <v>754</v>
      </c>
      <c r="T307" s="2">
        <v>612</v>
      </c>
      <c r="U307" s="2">
        <v>1011</v>
      </c>
      <c r="V307" s="2">
        <v>449</v>
      </c>
      <c r="W307" s="2">
        <v>82</v>
      </c>
      <c r="X307" s="2">
        <v>382</v>
      </c>
      <c r="Y307" s="2">
        <v>237</v>
      </c>
      <c r="Z307" s="2">
        <v>735</v>
      </c>
      <c r="AA307" s="2">
        <v>848</v>
      </c>
      <c r="AB307" s="2">
        <v>986</v>
      </c>
      <c r="AC307" s="2">
        <v>585</v>
      </c>
      <c r="AD307" s="2">
        <v>123</v>
      </c>
      <c r="AE307" s="2">
        <v>492</v>
      </c>
      <c r="AF307" s="2">
        <v>200</v>
      </c>
      <c r="AG307" s="2">
        <v>343</v>
      </c>
      <c r="AH307" s="2">
        <v>869</v>
      </c>
      <c r="AI307" s="2">
        <v>758</v>
      </c>
    </row>
    <row r="308" spans="2:35" x14ac:dyDescent="0.2">
      <c r="B308" s="2">
        <v>60</v>
      </c>
      <c r="C308" s="2">
        <v>427</v>
      </c>
      <c r="D308" s="2">
        <v>921</v>
      </c>
      <c r="E308" s="2">
        <v>522</v>
      </c>
      <c r="F308" s="2">
        <v>806</v>
      </c>
      <c r="G308" s="2">
        <v>693</v>
      </c>
      <c r="H308" s="2">
        <v>135</v>
      </c>
      <c r="I308" s="2">
        <v>280</v>
      </c>
      <c r="J308" s="2">
        <v>386</v>
      </c>
      <c r="K308" s="2">
        <v>17</v>
      </c>
      <c r="L308" s="2">
        <v>547</v>
      </c>
      <c r="M308" s="2">
        <v>948</v>
      </c>
      <c r="N308" s="2">
        <v>672</v>
      </c>
      <c r="O308" s="2">
        <v>783</v>
      </c>
      <c r="P308" s="2">
        <v>317</v>
      </c>
      <c r="Q308" s="2">
        <v>174</v>
      </c>
      <c r="T308" s="2">
        <v>64</v>
      </c>
      <c r="U308" s="2">
        <v>431</v>
      </c>
      <c r="V308" s="2">
        <v>925</v>
      </c>
      <c r="W308" s="2">
        <v>526</v>
      </c>
      <c r="X308" s="2">
        <v>802</v>
      </c>
      <c r="Y308" s="2">
        <v>689</v>
      </c>
      <c r="Z308" s="2">
        <v>131</v>
      </c>
      <c r="AA308" s="2">
        <v>276</v>
      </c>
      <c r="AB308" s="2">
        <v>390</v>
      </c>
      <c r="AC308" s="2">
        <v>21</v>
      </c>
      <c r="AD308" s="2">
        <v>551</v>
      </c>
      <c r="AE308" s="2">
        <v>952</v>
      </c>
      <c r="AF308" s="2">
        <v>668</v>
      </c>
      <c r="AG308" s="2">
        <v>779</v>
      </c>
      <c r="AH308" s="2">
        <v>313</v>
      </c>
      <c r="AI308" s="2">
        <v>170</v>
      </c>
    </row>
    <row r="309" spans="2:35" x14ac:dyDescent="0.2">
      <c r="B309" s="2">
        <v>415</v>
      </c>
      <c r="C309" s="2">
        <v>16</v>
      </c>
      <c r="D309" s="2">
        <v>574</v>
      </c>
      <c r="E309" s="2">
        <v>941</v>
      </c>
      <c r="F309" s="2">
        <v>641</v>
      </c>
      <c r="G309" s="2">
        <v>786</v>
      </c>
      <c r="H309" s="2">
        <v>292</v>
      </c>
      <c r="I309" s="2">
        <v>179</v>
      </c>
      <c r="J309" s="2">
        <v>37</v>
      </c>
      <c r="K309" s="2">
        <v>438</v>
      </c>
      <c r="L309" s="2">
        <v>904</v>
      </c>
      <c r="M309" s="2">
        <v>535</v>
      </c>
      <c r="N309" s="2">
        <v>827</v>
      </c>
      <c r="O309" s="2">
        <v>684</v>
      </c>
      <c r="P309" s="2">
        <v>154</v>
      </c>
      <c r="Q309" s="2">
        <v>265</v>
      </c>
      <c r="T309" s="2">
        <v>411</v>
      </c>
      <c r="U309" s="2">
        <v>12</v>
      </c>
      <c r="V309" s="2">
        <v>570</v>
      </c>
      <c r="W309" s="2">
        <v>937</v>
      </c>
      <c r="X309" s="2">
        <v>645</v>
      </c>
      <c r="Y309" s="2">
        <v>790</v>
      </c>
      <c r="Z309" s="2">
        <v>296</v>
      </c>
      <c r="AA309" s="2">
        <v>183</v>
      </c>
      <c r="AB309" s="2">
        <v>33</v>
      </c>
      <c r="AC309" s="2">
        <v>434</v>
      </c>
      <c r="AD309" s="2">
        <v>900</v>
      </c>
      <c r="AE309" s="2">
        <v>531</v>
      </c>
      <c r="AF309" s="2">
        <v>831</v>
      </c>
      <c r="AG309" s="2">
        <v>688</v>
      </c>
      <c r="AH309" s="2">
        <v>158</v>
      </c>
      <c r="AI309" s="2">
        <v>269</v>
      </c>
    </row>
    <row r="310" spans="2:35" x14ac:dyDescent="0.2">
      <c r="B310" s="2">
        <v>66</v>
      </c>
      <c r="C310" s="2">
        <v>465</v>
      </c>
      <c r="D310" s="2">
        <v>995</v>
      </c>
      <c r="E310" s="2">
        <v>628</v>
      </c>
      <c r="F310" s="2">
        <v>864</v>
      </c>
      <c r="G310" s="2">
        <v>719</v>
      </c>
      <c r="H310" s="2">
        <v>253</v>
      </c>
      <c r="I310" s="2">
        <v>366</v>
      </c>
      <c r="J310" s="2">
        <v>508</v>
      </c>
      <c r="K310" s="2">
        <v>107</v>
      </c>
      <c r="L310" s="2">
        <v>601</v>
      </c>
      <c r="M310" s="2">
        <v>970</v>
      </c>
      <c r="N310" s="2">
        <v>742</v>
      </c>
      <c r="O310" s="2">
        <v>885</v>
      </c>
      <c r="P310" s="2">
        <v>327</v>
      </c>
      <c r="Q310" s="2">
        <v>216</v>
      </c>
      <c r="T310" s="2">
        <v>70</v>
      </c>
      <c r="U310" s="2">
        <v>469</v>
      </c>
      <c r="V310" s="2">
        <v>999</v>
      </c>
      <c r="W310" s="2">
        <v>632</v>
      </c>
      <c r="X310" s="2">
        <v>860</v>
      </c>
      <c r="Y310" s="2">
        <v>715</v>
      </c>
      <c r="Z310" s="2">
        <v>249</v>
      </c>
      <c r="AA310" s="2">
        <v>362</v>
      </c>
      <c r="AB310" s="2">
        <v>512</v>
      </c>
      <c r="AC310" s="2">
        <v>111</v>
      </c>
      <c r="AD310" s="2">
        <v>605</v>
      </c>
      <c r="AE310" s="2">
        <v>974</v>
      </c>
      <c r="AF310" s="2">
        <v>738</v>
      </c>
      <c r="AG310" s="2">
        <v>881</v>
      </c>
      <c r="AH310" s="2">
        <v>323</v>
      </c>
      <c r="AI310" s="2">
        <v>212</v>
      </c>
    </row>
    <row r="311" spans="2:35" x14ac:dyDescent="0.2">
      <c r="B311" s="2">
        <v>485</v>
      </c>
      <c r="C311" s="2">
        <v>118</v>
      </c>
      <c r="D311" s="2">
        <v>584</v>
      </c>
      <c r="E311" s="2">
        <v>983</v>
      </c>
      <c r="F311" s="2">
        <v>763</v>
      </c>
      <c r="G311" s="2">
        <v>876</v>
      </c>
      <c r="H311" s="2">
        <v>346</v>
      </c>
      <c r="I311" s="2">
        <v>201</v>
      </c>
      <c r="J311" s="2">
        <v>95</v>
      </c>
      <c r="K311" s="2">
        <v>464</v>
      </c>
      <c r="L311" s="2">
        <v>1022</v>
      </c>
      <c r="M311" s="2">
        <v>621</v>
      </c>
      <c r="N311" s="2">
        <v>833</v>
      </c>
      <c r="O311" s="2">
        <v>722</v>
      </c>
      <c r="P311" s="2">
        <v>228</v>
      </c>
      <c r="Q311" s="2">
        <v>371</v>
      </c>
      <c r="T311" s="2">
        <v>481</v>
      </c>
      <c r="U311" s="2">
        <v>114</v>
      </c>
      <c r="V311" s="2">
        <v>580</v>
      </c>
      <c r="W311" s="2">
        <v>979</v>
      </c>
      <c r="X311" s="2">
        <v>767</v>
      </c>
      <c r="Y311" s="2">
        <v>880</v>
      </c>
      <c r="Z311" s="2">
        <v>350</v>
      </c>
      <c r="AA311" s="2">
        <v>205</v>
      </c>
      <c r="AB311" s="2">
        <v>91</v>
      </c>
      <c r="AC311" s="2">
        <v>460</v>
      </c>
      <c r="AD311" s="2">
        <v>1018</v>
      </c>
      <c r="AE311" s="2">
        <v>617</v>
      </c>
      <c r="AF311" s="2">
        <v>837</v>
      </c>
      <c r="AG311" s="2">
        <v>726</v>
      </c>
      <c r="AH311" s="2">
        <v>232</v>
      </c>
      <c r="AI311" s="2">
        <v>375</v>
      </c>
    </row>
    <row r="312" spans="2:35" x14ac:dyDescent="0.2">
      <c r="B312" s="2">
        <v>953</v>
      </c>
      <c r="C312" s="2">
        <v>554</v>
      </c>
      <c r="D312" s="2">
        <v>28</v>
      </c>
      <c r="E312" s="2">
        <v>395</v>
      </c>
      <c r="F312" s="2">
        <v>167</v>
      </c>
      <c r="G312" s="2">
        <v>312</v>
      </c>
      <c r="H312" s="2">
        <v>774</v>
      </c>
      <c r="I312" s="2">
        <v>661</v>
      </c>
      <c r="J312" s="2">
        <v>515</v>
      </c>
      <c r="K312" s="2">
        <v>916</v>
      </c>
      <c r="L312" s="2">
        <v>418</v>
      </c>
      <c r="M312" s="2">
        <v>49</v>
      </c>
      <c r="N312" s="2">
        <v>285</v>
      </c>
      <c r="O312" s="2">
        <v>142</v>
      </c>
      <c r="P312" s="2">
        <v>704</v>
      </c>
      <c r="Q312" s="2">
        <v>815</v>
      </c>
      <c r="T312" s="2">
        <v>957</v>
      </c>
      <c r="U312" s="2">
        <v>558</v>
      </c>
      <c r="V312" s="2">
        <v>32</v>
      </c>
      <c r="W312" s="2">
        <v>399</v>
      </c>
      <c r="X312" s="2">
        <v>163</v>
      </c>
      <c r="Y312" s="2">
        <v>308</v>
      </c>
      <c r="Z312" s="2">
        <v>770</v>
      </c>
      <c r="AA312" s="2">
        <v>657</v>
      </c>
      <c r="AB312" s="2">
        <v>519</v>
      </c>
      <c r="AC312" s="2">
        <v>920</v>
      </c>
      <c r="AD312" s="2">
        <v>422</v>
      </c>
      <c r="AE312" s="2">
        <v>53</v>
      </c>
      <c r="AF312" s="2">
        <v>281</v>
      </c>
      <c r="AG312" s="2">
        <v>138</v>
      </c>
      <c r="AH312" s="2">
        <v>700</v>
      </c>
      <c r="AI312" s="2">
        <v>811</v>
      </c>
    </row>
    <row r="313" spans="2:35" x14ac:dyDescent="0.2">
      <c r="B313" s="2">
        <v>542</v>
      </c>
      <c r="C313" s="2">
        <v>909</v>
      </c>
      <c r="D313" s="2">
        <v>447</v>
      </c>
      <c r="E313" s="2">
        <v>48</v>
      </c>
      <c r="F313" s="2">
        <v>260</v>
      </c>
      <c r="G313" s="2">
        <v>147</v>
      </c>
      <c r="H313" s="2">
        <v>673</v>
      </c>
      <c r="I313" s="2">
        <v>818</v>
      </c>
      <c r="J313" s="2">
        <v>936</v>
      </c>
      <c r="K313" s="2">
        <v>567</v>
      </c>
      <c r="L313" s="2">
        <v>5</v>
      </c>
      <c r="M313" s="2">
        <v>406</v>
      </c>
      <c r="N313" s="2">
        <v>186</v>
      </c>
      <c r="O313" s="2">
        <v>297</v>
      </c>
      <c r="P313" s="2">
        <v>795</v>
      </c>
      <c r="Q313" s="2">
        <v>652</v>
      </c>
      <c r="T313" s="2">
        <v>538</v>
      </c>
      <c r="U313" s="2">
        <v>905</v>
      </c>
      <c r="V313" s="2">
        <v>443</v>
      </c>
      <c r="W313" s="2">
        <v>44</v>
      </c>
      <c r="X313" s="2">
        <v>264</v>
      </c>
      <c r="Y313" s="2">
        <v>151</v>
      </c>
      <c r="Z313" s="2">
        <v>677</v>
      </c>
      <c r="AA313" s="2">
        <v>822</v>
      </c>
      <c r="AB313" s="2">
        <v>932</v>
      </c>
      <c r="AC313" s="2">
        <v>563</v>
      </c>
      <c r="AD313" s="2">
        <v>1</v>
      </c>
      <c r="AE313" s="2">
        <v>402</v>
      </c>
      <c r="AF313" s="2">
        <v>190</v>
      </c>
      <c r="AG313" s="2">
        <v>301</v>
      </c>
      <c r="AH313" s="2">
        <v>799</v>
      </c>
      <c r="AI313" s="2">
        <v>656</v>
      </c>
    </row>
    <row r="314" spans="2:35" x14ac:dyDescent="0.2">
      <c r="B314" s="2">
        <v>531</v>
      </c>
      <c r="C314" s="2">
        <v>900</v>
      </c>
      <c r="D314" s="2">
        <v>434</v>
      </c>
      <c r="E314" s="2">
        <v>33</v>
      </c>
      <c r="F314" s="2">
        <v>269</v>
      </c>
      <c r="G314" s="2">
        <v>158</v>
      </c>
      <c r="H314" s="2">
        <v>688</v>
      </c>
      <c r="I314" s="2">
        <v>831</v>
      </c>
      <c r="J314" s="2">
        <v>937</v>
      </c>
      <c r="K314" s="2">
        <v>570</v>
      </c>
      <c r="L314" s="2">
        <v>12</v>
      </c>
      <c r="M314" s="2">
        <v>411</v>
      </c>
      <c r="N314" s="2">
        <v>183</v>
      </c>
      <c r="O314" s="2">
        <v>296</v>
      </c>
      <c r="P314" s="2">
        <v>790</v>
      </c>
      <c r="Q314" s="2">
        <v>645</v>
      </c>
      <c r="T314" s="2">
        <v>535</v>
      </c>
      <c r="U314" s="2">
        <v>904</v>
      </c>
      <c r="V314" s="2">
        <v>438</v>
      </c>
      <c r="W314" s="2">
        <v>37</v>
      </c>
      <c r="X314" s="2">
        <v>265</v>
      </c>
      <c r="Y314" s="2">
        <v>154</v>
      </c>
      <c r="Z314" s="2">
        <v>684</v>
      </c>
      <c r="AA314" s="2">
        <v>827</v>
      </c>
      <c r="AB314" s="2">
        <v>941</v>
      </c>
      <c r="AC314" s="2">
        <v>574</v>
      </c>
      <c r="AD314" s="2">
        <v>16</v>
      </c>
      <c r="AE314" s="2">
        <v>415</v>
      </c>
      <c r="AF314" s="2">
        <v>179</v>
      </c>
      <c r="AG314" s="2">
        <v>292</v>
      </c>
      <c r="AH314" s="2">
        <v>786</v>
      </c>
      <c r="AI314" s="2">
        <v>641</v>
      </c>
    </row>
    <row r="315" spans="2:35" x14ac:dyDescent="0.2">
      <c r="B315" s="2">
        <v>952</v>
      </c>
      <c r="C315" s="2">
        <v>551</v>
      </c>
      <c r="D315" s="2">
        <v>21</v>
      </c>
      <c r="E315" s="2">
        <v>390</v>
      </c>
      <c r="F315" s="2">
        <v>170</v>
      </c>
      <c r="G315" s="2">
        <v>313</v>
      </c>
      <c r="H315" s="2">
        <v>779</v>
      </c>
      <c r="I315" s="2">
        <v>668</v>
      </c>
      <c r="J315" s="2">
        <v>526</v>
      </c>
      <c r="K315" s="2">
        <v>925</v>
      </c>
      <c r="L315" s="2">
        <v>431</v>
      </c>
      <c r="M315" s="2">
        <v>64</v>
      </c>
      <c r="N315" s="2">
        <v>276</v>
      </c>
      <c r="O315" s="2">
        <v>131</v>
      </c>
      <c r="P315" s="2">
        <v>689</v>
      </c>
      <c r="Q315" s="2">
        <v>802</v>
      </c>
      <c r="T315" s="2">
        <v>948</v>
      </c>
      <c r="U315" s="2">
        <v>547</v>
      </c>
      <c r="V315" s="2">
        <v>17</v>
      </c>
      <c r="W315" s="2">
        <v>386</v>
      </c>
      <c r="X315" s="2">
        <v>174</v>
      </c>
      <c r="Y315" s="2">
        <v>317</v>
      </c>
      <c r="Z315" s="2">
        <v>783</v>
      </c>
      <c r="AA315" s="2">
        <v>672</v>
      </c>
      <c r="AB315" s="2">
        <v>522</v>
      </c>
      <c r="AC315" s="2">
        <v>921</v>
      </c>
      <c r="AD315" s="2">
        <v>427</v>
      </c>
      <c r="AE315" s="2">
        <v>60</v>
      </c>
      <c r="AF315" s="2">
        <v>280</v>
      </c>
      <c r="AG315" s="2">
        <v>135</v>
      </c>
      <c r="AH315" s="2">
        <v>693</v>
      </c>
      <c r="AI315" s="2">
        <v>806</v>
      </c>
    </row>
    <row r="316" spans="2:35" x14ac:dyDescent="0.2">
      <c r="B316" s="2">
        <v>492</v>
      </c>
      <c r="C316" s="2">
        <v>123</v>
      </c>
      <c r="D316" s="2">
        <v>585</v>
      </c>
      <c r="E316" s="2">
        <v>986</v>
      </c>
      <c r="F316" s="2">
        <v>758</v>
      </c>
      <c r="G316" s="2">
        <v>869</v>
      </c>
      <c r="H316" s="2">
        <v>343</v>
      </c>
      <c r="I316" s="2">
        <v>200</v>
      </c>
      <c r="J316" s="2">
        <v>82</v>
      </c>
      <c r="K316" s="2">
        <v>449</v>
      </c>
      <c r="L316" s="2">
        <v>1011</v>
      </c>
      <c r="M316" s="2">
        <v>612</v>
      </c>
      <c r="N316" s="2">
        <v>848</v>
      </c>
      <c r="O316" s="2">
        <v>735</v>
      </c>
      <c r="P316" s="2">
        <v>237</v>
      </c>
      <c r="Q316" s="2">
        <v>382</v>
      </c>
      <c r="T316" s="2">
        <v>496</v>
      </c>
      <c r="U316" s="2">
        <v>127</v>
      </c>
      <c r="V316" s="2">
        <v>589</v>
      </c>
      <c r="W316" s="2">
        <v>990</v>
      </c>
      <c r="X316" s="2">
        <v>754</v>
      </c>
      <c r="Y316" s="2">
        <v>865</v>
      </c>
      <c r="Z316" s="2">
        <v>339</v>
      </c>
      <c r="AA316" s="2">
        <v>196</v>
      </c>
      <c r="AB316" s="2">
        <v>86</v>
      </c>
      <c r="AC316" s="2">
        <v>453</v>
      </c>
      <c r="AD316" s="2">
        <v>1015</v>
      </c>
      <c r="AE316" s="2">
        <v>616</v>
      </c>
      <c r="AF316" s="2">
        <v>844</v>
      </c>
      <c r="AG316" s="2">
        <v>731</v>
      </c>
      <c r="AH316" s="2">
        <v>233</v>
      </c>
      <c r="AI316" s="2">
        <v>378</v>
      </c>
    </row>
    <row r="317" spans="2:35" x14ac:dyDescent="0.2">
      <c r="B317" s="2">
        <v>79</v>
      </c>
      <c r="C317" s="2">
        <v>480</v>
      </c>
      <c r="D317" s="2">
        <v>1006</v>
      </c>
      <c r="E317" s="2">
        <v>637</v>
      </c>
      <c r="F317" s="2">
        <v>849</v>
      </c>
      <c r="G317" s="2">
        <v>706</v>
      </c>
      <c r="H317" s="2">
        <v>244</v>
      </c>
      <c r="I317" s="2">
        <v>355</v>
      </c>
      <c r="J317" s="2">
        <v>501</v>
      </c>
      <c r="K317" s="2">
        <v>102</v>
      </c>
      <c r="L317" s="2">
        <v>600</v>
      </c>
      <c r="M317" s="2">
        <v>967</v>
      </c>
      <c r="N317" s="2">
        <v>747</v>
      </c>
      <c r="O317" s="2">
        <v>892</v>
      </c>
      <c r="P317" s="2">
        <v>330</v>
      </c>
      <c r="Q317" s="2">
        <v>217</v>
      </c>
      <c r="T317" s="2">
        <v>75</v>
      </c>
      <c r="U317" s="2">
        <v>476</v>
      </c>
      <c r="V317" s="2">
        <v>1002</v>
      </c>
      <c r="W317" s="2">
        <v>633</v>
      </c>
      <c r="X317" s="2">
        <v>853</v>
      </c>
      <c r="Y317" s="2">
        <v>710</v>
      </c>
      <c r="Z317" s="2">
        <v>248</v>
      </c>
      <c r="AA317" s="2">
        <v>359</v>
      </c>
      <c r="AB317" s="2">
        <v>497</v>
      </c>
      <c r="AC317" s="2">
        <v>98</v>
      </c>
      <c r="AD317" s="2">
        <v>596</v>
      </c>
      <c r="AE317" s="2">
        <v>963</v>
      </c>
      <c r="AF317" s="2">
        <v>751</v>
      </c>
      <c r="AG317" s="2">
        <v>896</v>
      </c>
      <c r="AH317" s="2">
        <v>334</v>
      </c>
      <c r="AI317" s="2">
        <v>221</v>
      </c>
    </row>
    <row r="318" spans="2:35" x14ac:dyDescent="0.2">
      <c r="B318" s="2">
        <v>402</v>
      </c>
      <c r="C318" s="2">
        <v>1</v>
      </c>
      <c r="D318" s="2">
        <v>563</v>
      </c>
      <c r="E318" s="2">
        <v>932</v>
      </c>
      <c r="F318" s="2">
        <v>656</v>
      </c>
      <c r="G318" s="2">
        <v>799</v>
      </c>
      <c r="H318" s="2">
        <v>301</v>
      </c>
      <c r="I318" s="2">
        <v>190</v>
      </c>
      <c r="J318" s="2">
        <v>44</v>
      </c>
      <c r="K318" s="2">
        <v>443</v>
      </c>
      <c r="L318" s="2">
        <v>905</v>
      </c>
      <c r="M318" s="2">
        <v>538</v>
      </c>
      <c r="N318" s="2">
        <v>822</v>
      </c>
      <c r="O318" s="2">
        <v>677</v>
      </c>
      <c r="P318" s="2">
        <v>151</v>
      </c>
      <c r="Q318" s="2">
        <v>264</v>
      </c>
      <c r="T318" s="2">
        <v>406</v>
      </c>
      <c r="U318" s="2">
        <v>5</v>
      </c>
      <c r="V318" s="2">
        <v>567</v>
      </c>
      <c r="W318" s="2">
        <v>936</v>
      </c>
      <c r="X318" s="2">
        <v>652</v>
      </c>
      <c r="Y318" s="2">
        <v>795</v>
      </c>
      <c r="Z318" s="2">
        <v>297</v>
      </c>
      <c r="AA318" s="2">
        <v>186</v>
      </c>
      <c r="AB318" s="2">
        <v>48</v>
      </c>
      <c r="AC318" s="2">
        <v>447</v>
      </c>
      <c r="AD318" s="2">
        <v>909</v>
      </c>
      <c r="AE318" s="2">
        <v>542</v>
      </c>
      <c r="AF318" s="2">
        <v>818</v>
      </c>
      <c r="AG318" s="2">
        <v>673</v>
      </c>
      <c r="AH318" s="2">
        <v>147</v>
      </c>
      <c r="AI318" s="2">
        <v>260</v>
      </c>
    </row>
    <row r="319" spans="2:35" x14ac:dyDescent="0.2">
      <c r="B319" s="2">
        <v>53</v>
      </c>
      <c r="C319" s="2">
        <v>422</v>
      </c>
      <c r="D319" s="2">
        <v>920</v>
      </c>
      <c r="E319" s="2">
        <v>519</v>
      </c>
      <c r="F319" s="2">
        <v>811</v>
      </c>
      <c r="G319" s="2">
        <v>700</v>
      </c>
      <c r="H319" s="2">
        <v>138</v>
      </c>
      <c r="I319" s="2">
        <v>281</v>
      </c>
      <c r="J319" s="2">
        <v>399</v>
      </c>
      <c r="K319" s="2">
        <v>32</v>
      </c>
      <c r="L319" s="2">
        <v>558</v>
      </c>
      <c r="M319" s="2">
        <v>957</v>
      </c>
      <c r="N319" s="2">
        <v>657</v>
      </c>
      <c r="O319" s="2">
        <v>770</v>
      </c>
      <c r="P319" s="2">
        <v>308</v>
      </c>
      <c r="Q319" s="2">
        <v>163</v>
      </c>
      <c r="T319" s="2">
        <v>49</v>
      </c>
      <c r="U319" s="2">
        <v>418</v>
      </c>
      <c r="V319" s="2">
        <v>916</v>
      </c>
      <c r="W319" s="2">
        <v>515</v>
      </c>
      <c r="X319" s="2">
        <v>815</v>
      </c>
      <c r="Y319" s="2">
        <v>704</v>
      </c>
      <c r="Z319" s="2">
        <v>142</v>
      </c>
      <c r="AA319" s="2">
        <v>285</v>
      </c>
      <c r="AB319" s="2">
        <v>395</v>
      </c>
      <c r="AC319" s="2">
        <v>28</v>
      </c>
      <c r="AD319" s="2">
        <v>554</v>
      </c>
      <c r="AE319" s="2">
        <v>953</v>
      </c>
      <c r="AF319" s="2">
        <v>661</v>
      </c>
      <c r="AG319" s="2">
        <v>774</v>
      </c>
      <c r="AH319" s="2">
        <v>312</v>
      </c>
      <c r="AI319" s="2">
        <v>167</v>
      </c>
    </row>
    <row r="320" spans="2:35" x14ac:dyDescent="0.2">
      <c r="B320" s="2">
        <v>617</v>
      </c>
      <c r="C320" s="2">
        <v>1018</v>
      </c>
      <c r="D320" s="2">
        <v>460</v>
      </c>
      <c r="E320" s="2">
        <v>91</v>
      </c>
      <c r="F320" s="2">
        <v>375</v>
      </c>
      <c r="G320" s="2">
        <v>232</v>
      </c>
      <c r="H320" s="2">
        <v>726</v>
      </c>
      <c r="I320" s="2">
        <v>837</v>
      </c>
      <c r="J320" s="2">
        <v>979</v>
      </c>
      <c r="K320" s="2">
        <v>580</v>
      </c>
      <c r="L320" s="2">
        <v>114</v>
      </c>
      <c r="M320" s="2">
        <v>481</v>
      </c>
      <c r="N320" s="2">
        <v>205</v>
      </c>
      <c r="O320" s="2">
        <v>350</v>
      </c>
      <c r="P320" s="2">
        <v>880</v>
      </c>
      <c r="Q320" s="2">
        <v>767</v>
      </c>
      <c r="T320" s="2">
        <v>621</v>
      </c>
      <c r="U320" s="2">
        <v>1022</v>
      </c>
      <c r="V320" s="2">
        <v>464</v>
      </c>
      <c r="W320" s="2">
        <v>95</v>
      </c>
      <c r="X320" s="2">
        <v>371</v>
      </c>
      <c r="Y320" s="2">
        <v>228</v>
      </c>
      <c r="Z320" s="2">
        <v>722</v>
      </c>
      <c r="AA320" s="2">
        <v>833</v>
      </c>
      <c r="AB320" s="2">
        <v>983</v>
      </c>
      <c r="AC320" s="2">
        <v>584</v>
      </c>
      <c r="AD320" s="2">
        <v>118</v>
      </c>
      <c r="AE320" s="2">
        <v>485</v>
      </c>
      <c r="AF320" s="2">
        <v>201</v>
      </c>
      <c r="AG320" s="2">
        <v>346</v>
      </c>
      <c r="AH320" s="2">
        <v>876</v>
      </c>
      <c r="AI320" s="2">
        <v>763</v>
      </c>
    </row>
    <row r="321" spans="2:35" x14ac:dyDescent="0.2">
      <c r="B321" s="2">
        <v>974</v>
      </c>
      <c r="C321" s="2">
        <v>605</v>
      </c>
      <c r="D321" s="2">
        <v>111</v>
      </c>
      <c r="E321" s="2">
        <v>512</v>
      </c>
      <c r="F321" s="2">
        <v>212</v>
      </c>
      <c r="G321" s="2">
        <v>323</v>
      </c>
      <c r="H321" s="2">
        <v>881</v>
      </c>
      <c r="I321" s="2">
        <v>738</v>
      </c>
      <c r="J321" s="2">
        <v>632</v>
      </c>
      <c r="K321" s="2">
        <v>999</v>
      </c>
      <c r="L321" s="2">
        <v>469</v>
      </c>
      <c r="M321" s="2">
        <v>70</v>
      </c>
      <c r="N321" s="2">
        <v>362</v>
      </c>
      <c r="O321" s="2">
        <v>249</v>
      </c>
      <c r="P321" s="2">
        <v>715</v>
      </c>
      <c r="Q321" s="2">
        <v>860</v>
      </c>
      <c r="T321" s="2">
        <v>970</v>
      </c>
      <c r="U321" s="2">
        <v>601</v>
      </c>
      <c r="V321" s="2">
        <v>107</v>
      </c>
      <c r="W321" s="2">
        <v>508</v>
      </c>
      <c r="X321" s="2">
        <v>216</v>
      </c>
      <c r="Y321" s="2">
        <v>327</v>
      </c>
      <c r="Z321" s="2">
        <v>885</v>
      </c>
      <c r="AA321" s="2">
        <v>742</v>
      </c>
      <c r="AB321" s="2">
        <v>628</v>
      </c>
      <c r="AC321" s="2">
        <v>995</v>
      </c>
      <c r="AD321" s="2">
        <v>465</v>
      </c>
      <c r="AE321" s="2">
        <v>66</v>
      </c>
      <c r="AF321" s="2">
        <v>366</v>
      </c>
      <c r="AG321" s="2">
        <v>253</v>
      </c>
      <c r="AH321" s="2">
        <v>719</v>
      </c>
      <c r="AI321" s="2">
        <v>864</v>
      </c>
    </row>
    <row r="322" spans="2:35" x14ac:dyDescent="0.2">
      <c r="B322" s="2">
        <v>680</v>
      </c>
      <c r="C322" s="2">
        <v>823</v>
      </c>
      <c r="D322" s="2">
        <v>261</v>
      </c>
      <c r="E322" s="2">
        <v>150</v>
      </c>
      <c r="F322" s="2">
        <v>442</v>
      </c>
      <c r="G322" s="2">
        <v>41</v>
      </c>
      <c r="H322" s="2">
        <v>539</v>
      </c>
      <c r="I322" s="2">
        <v>908</v>
      </c>
      <c r="J322" s="2">
        <v>798</v>
      </c>
      <c r="K322" s="2">
        <v>653</v>
      </c>
      <c r="L322" s="2">
        <v>191</v>
      </c>
      <c r="M322" s="2">
        <v>304</v>
      </c>
      <c r="N322" s="2">
        <v>4</v>
      </c>
      <c r="O322" s="2">
        <v>403</v>
      </c>
      <c r="P322" s="2">
        <v>929</v>
      </c>
      <c r="Q322" s="2">
        <v>562</v>
      </c>
      <c r="T322" s="2">
        <v>676</v>
      </c>
      <c r="U322" s="2">
        <v>819</v>
      </c>
      <c r="V322" s="2">
        <v>257</v>
      </c>
      <c r="W322" s="2">
        <v>146</v>
      </c>
      <c r="X322" s="2">
        <v>446</v>
      </c>
      <c r="Y322" s="2">
        <v>45</v>
      </c>
      <c r="Z322" s="2">
        <v>543</v>
      </c>
      <c r="AA322" s="2">
        <v>912</v>
      </c>
      <c r="AB322" s="2">
        <v>794</v>
      </c>
      <c r="AC322" s="2">
        <v>649</v>
      </c>
      <c r="AD322" s="2">
        <v>187</v>
      </c>
      <c r="AE322" s="2">
        <v>300</v>
      </c>
      <c r="AF322" s="2">
        <v>8</v>
      </c>
      <c r="AG322" s="2">
        <v>407</v>
      </c>
      <c r="AH322" s="2">
        <v>933</v>
      </c>
      <c r="AI322" s="2">
        <v>566</v>
      </c>
    </row>
    <row r="323" spans="2:35" x14ac:dyDescent="0.2">
      <c r="B323" s="2">
        <v>771</v>
      </c>
      <c r="C323" s="2">
        <v>660</v>
      </c>
      <c r="D323" s="2">
        <v>162</v>
      </c>
      <c r="E323" s="2">
        <v>305</v>
      </c>
      <c r="F323" s="2">
        <v>29</v>
      </c>
      <c r="G323" s="2">
        <v>398</v>
      </c>
      <c r="H323" s="2">
        <v>960</v>
      </c>
      <c r="I323" s="2">
        <v>559</v>
      </c>
      <c r="J323" s="2">
        <v>697</v>
      </c>
      <c r="K323" s="2">
        <v>810</v>
      </c>
      <c r="L323" s="2">
        <v>284</v>
      </c>
      <c r="M323" s="2">
        <v>139</v>
      </c>
      <c r="N323" s="2">
        <v>423</v>
      </c>
      <c r="O323" s="2">
        <v>56</v>
      </c>
      <c r="P323" s="2">
        <v>518</v>
      </c>
      <c r="Q323" s="2">
        <v>917</v>
      </c>
      <c r="T323" s="2">
        <v>775</v>
      </c>
      <c r="U323" s="2">
        <v>664</v>
      </c>
      <c r="V323" s="2">
        <v>166</v>
      </c>
      <c r="W323" s="2">
        <v>309</v>
      </c>
      <c r="X323" s="2">
        <v>25</v>
      </c>
      <c r="Y323" s="2">
        <v>394</v>
      </c>
      <c r="Z323" s="2">
        <v>956</v>
      </c>
      <c r="AA323" s="2">
        <v>555</v>
      </c>
      <c r="AB323" s="2">
        <v>701</v>
      </c>
      <c r="AC323" s="2">
        <v>814</v>
      </c>
      <c r="AD323" s="2">
        <v>288</v>
      </c>
      <c r="AE323" s="2">
        <v>143</v>
      </c>
      <c r="AF323" s="2">
        <v>419</v>
      </c>
      <c r="AG323" s="2">
        <v>52</v>
      </c>
      <c r="AH323" s="2">
        <v>514</v>
      </c>
      <c r="AI323" s="2">
        <v>913</v>
      </c>
    </row>
    <row r="324" spans="2:35" x14ac:dyDescent="0.2">
      <c r="B324" s="2">
        <v>351</v>
      </c>
      <c r="C324" s="2">
        <v>208</v>
      </c>
      <c r="D324" s="2">
        <v>766</v>
      </c>
      <c r="E324" s="2">
        <v>877</v>
      </c>
      <c r="F324" s="2">
        <v>577</v>
      </c>
      <c r="G324" s="2">
        <v>978</v>
      </c>
      <c r="H324" s="2">
        <v>484</v>
      </c>
      <c r="I324" s="2">
        <v>115</v>
      </c>
      <c r="J324" s="2">
        <v>229</v>
      </c>
      <c r="K324" s="2">
        <v>374</v>
      </c>
      <c r="L324" s="2">
        <v>840</v>
      </c>
      <c r="M324" s="2">
        <v>727</v>
      </c>
      <c r="N324" s="2">
        <v>1019</v>
      </c>
      <c r="O324" s="2">
        <v>620</v>
      </c>
      <c r="P324" s="2">
        <v>90</v>
      </c>
      <c r="Q324" s="2">
        <v>457</v>
      </c>
      <c r="T324" s="2">
        <v>347</v>
      </c>
      <c r="U324" s="2">
        <v>204</v>
      </c>
      <c r="V324" s="2">
        <v>762</v>
      </c>
      <c r="W324" s="2">
        <v>873</v>
      </c>
      <c r="X324" s="2">
        <v>581</v>
      </c>
      <c r="Y324" s="2">
        <v>982</v>
      </c>
      <c r="Z324" s="2">
        <v>488</v>
      </c>
      <c r="AA324" s="2">
        <v>119</v>
      </c>
      <c r="AB324" s="2">
        <v>225</v>
      </c>
      <c r="AC324" s="2">
        <v>370</v>
      </c>
      <c r="AD324" s="2">
        <v>836</v>
      </c>
      <c r="AE324" s="2">
        <v>723</v>
      </c>
      <c r="AF324" s="2">
        <v>1023</v>
      </c>
      <c r="AG324" s="2">
        <v>624</v>
      </c>
      <c r="AH324" s="2">
        <v>94</v>
      </c>
      <c r="AI324" s="2">
        <v>461</v>
      </c>
    </row>
    <row r="325" spans="2:35" x14ac:dyDescent="0.2">
      <c r="B325" s="2">
        <v>252</v>
      </c>
      <c r="C325" s="2">
        <v>363</v>
      </c>
      <c r="D325" s="2">
        <v>857</v>
      </c>
      <c r="E325" s="2">
        <v>714</v>
      </c>
      <c r="F325" s="2">
        <v>998</v>
      </c>
      <c r="G325" s="2">
        <v>629</v>
      </c>
      <c r="H325" s="2">
        <v>71</v>
      </c>
      <c r="I325" s="2">
        <v>472</v>
      </c>
      <c r="J325" s="2">
        <v>322</v>
      </c>
      <c r="K325" s="2">
        <v>209</v>
      </c>
      <c r="L325" s="2">
        <v>739</v>
      </c>
      <c r="M325" s="2">
        <v>884</v>
      </c>
      <c r="N325" s="2">
        <v>608</v>
      </c>
      <c r="O325" s="2">
        <v>975</v>
      </c>
      <c r="P325" s="2">
        <v>509</v>
      </c>
      <c r="Q325" s="2">
        <v>110</v>
      </c>
      <c r="T325" s="2">
        <v>256</v>
      </c>
      <c r="U325" s="2">
        <v>367</v>
      </c>
      <c r="V325" s="2">
        <v>861</v>
      </c>
      <c r="W325" s="2">
        <v>718</v>
      </c>
      <c r="X325" s="2">
        <v>994</v>
      </c>
      <c r="Y325" s="2">
        <v>625</v>
      </c>
      <c r="Z325" s="2">
        <v>67</v>
      </c>
      <c r="AA325" s="2">
        <v>468</v>
      </c>
      <c r="AB325" s="2">
        <v>326</v>
      </c>
      <c r="AC325" s="2">
        <v>213</v>
      </c>
      <c r="AD325" s="2">
        <v>743</v>
      </c>
      <c r="AE325" s="2">
        <v>888</v>
      </c>
      <c r="AF325" s="2">
        <v>604</v>
      </c>
      <c r="AG325" s="2">
        <v>971</v>
      </c>
      <c r="AH325" s="2">
        <v>505</v>
      </c>
      <c r="AI325" s="2">
        <v>106</v>
      </c>
    </row>
    <row r="326" spans="2:35" x14ac:dyDescent="0.2">
      <c r="B326" s="2">
        <v>293</v>
      </c>
      <c r="C326" s="2">
        <v>182</v>
      </c>
      <c r="D326" s="2">
        <v>648</v>
      </c>
      <c r="E326" s="2">
        <v>791</v>
      </c>
      <c r="F326" s="2">
        <v>571</v>
      </c>
      <c r="G326" s="2">
        <v>940</v>
      </c>
      <c r="H326" s="2">
        <v>410</v>
      </c>
      <c r="I326" s="2">
        <v>9</v>
      </c>
      <c r="J326" s="2">
        <v>159</v>
      </c>
      <c r="K326" s="2">
        <v>272</v>
      </c>
      <c r="L326" s="2">
        <v>830</v>
      </c>
      <c r="M326" s="2">
        <v>685</v>
      </c>
      <c r="N326" s="2">
        <v>897</v>
      </c>
      <c r="O326" s="2">
        <v>530</v>
      </c>
      <c r="P326" s="2">
        <v>36</v>
      </c>
      <c r="Q326" s="2">
        <v>435</v>
      </c>
      <c r="T326" s="2">
        <v>289</v>
      </c>
      <c r="U326" s="2">
        <v>178</v>
      </c>
      <c r="V326" s="2">
        <v>644</v>
      </c>
      <c r="W326" s="2">
        <v>787</v>
      </c>
      <c r="X326" s="2">
        <v>575</v>
      </c>
      <c r="Y326" s="2">
        <v>944</v>
      </c>
      <c r="Z326" s="2">
        <v>414</v>
      </c>
      <c r="AA326" s="2">
        <v>13</v>
      </c>
      <c r="AB326" s="2">
        <v>155</v>
      </c>
      <c r="AC326" s="2">
        <v>268</v>
      </c>
      <c r="AD326" s="2">
        <v>826</v>
      </c>
      <c r="AE326" s="2">
        <v>681</v>
      </c>
      <c r="AF326" s="2">
        <v>901</v>
      </c>
      <c r="AG326" s="2">
        <v>534</v>
      </c>
      <c r="AH326" s="2">
        <v>40</v>
      </c>
      <c r="AI326" s="2">
        <v>439</v>
      </c>
    </row>
    <row r="327" spans="2:35" x14ac:dyDescent="0.2">
      <c r="B327" s="2">
        <v>130</v>
      </c>
      <c r="C327" s="2">
        <v>273</v>
      </c>
      <c r="D327" s="2">
        <v>803</v>
      </c>
      <c r="E327" s="2">
        <v>692</v>
      </c>
      <c r="F327" s="2">
        <v>928</v>
      </c>
      <c r="G327" s="2">
        <v>527</v>
      </c>
      <c r="H327" s="2">
        <v>61</v>
      </c>
      <c r="I327" s="2">
        <v>430</v>
      </c>
      <c r="J327" s="2">
        <v>316</v>
      </c>
      <c r="K327" s="2">
        <v>171</v>
      </c>
      <c r="L327" s="2">
        <v>665</v>
      </c>
      <c r="M327" s="2">
        <v>778</v>
      </c>
      <c r="N327" s="2">
        <v>550</v>
      </c>
      <c r="O327" s="2">
        <v>949</v>
      </c>
      <c r="P327" s="2">
        <v>391</v>
      </c>
      <c r="Q327" s="2">
        <v>24</v>
      </c>
      <c r="T327" s="2">
        <v>134</v>
      </c>
      <c r="U327" s="2">
        <v>277</v>
      </c>
      <c r="V327" s="2">
        <v>807</v>
      </c>
      <c r="W327" s="2">
        <v>696</v>
      </c>
      <c r="X327" s="2">
        <v>924</v>
      </c>
      <c r="Y327" s="2">
        <v>523</v>
      </c>
      <c r="Z327" s="2">
        <v>57</v>
      </c>
      <c r="AA327" s="2">
        <v>426</v>
      </c>
      <c r="AB327" s="2">
        <v>320</v>
      </c>
      <c r="AC327" s="2">
        <v>175</v>
      </c>
      <c r="AD327" s="2">
        <v>669</v>
      </c>
      <c r="AE327" s="2">
        <v>782</v>
      </c>
      <c r="AF327" s="2">
        <v>546</v>
      </c>
      <c r="AG327" s="2">
        <v>945</v>
      </c>
      <c r="AH327" s="2">
        <v>387</v>
      </c>
      <c r="AI327" s="2">
        <v>20</v>
      </c>
    </row>
    <row r="328" spans="2:35" x14ac:dyDescent="0.2">
      <c r="B328" s="2">
        <v>734</v>
      </c>
      <c r="C328" s="2">
        <v>845</v>
      </c>
      <c r="D328" s="2">
        <v>383</v>
      </c>
      <c r="E328" s="2">
        <v>240</v>
      </c>
      <c r="F328" s="2">
        <v>452</v>
      </c>
      <c r="G328" s="2">
        <v>83</v>
      </c>
      <c r="H328" s="2">
        <v>609</v>
      </c>
      <c r="I328" s="2">
        <v>1010</v>
      </c>
      <c r="J328" s="2">
        <v>872</v>
      </c>
      <c r="K328" s="2">
        <v>759</v>
      </c>
      <c r="L328" s="2">
        <v>197</v>
      </c>
      <c r="M328" s="2">
        <v>342</v>
      </c>
      <c r="N328" s="2">
        <v>122</v>
      </c>
      <c r="O328" s="2">
        <v>489</v>
      </c>
      <c r="P328" s="2">
        <v>987</v>
      </c>
      <c r="Q328" s="2">
        <v>588</v>
      </c>
      <c r="T328" s="2">
        <v>730</v>
      </c>
      <c r="U328" s="2">
        <v>841</v>
      </c>
      <c r="V328" s="2">
        <v>379</v>
      </c>
      <c r="W328" s="2">
        <v>236</v>
      </c>
      <c r="X328" s="2">
        <v>456</v>
      </c>
      <c r="Y328" s="2">
        <v>87</v>
      </c>
      <c r="Z328" s="2">
        <v>613</v>
      </c>
      <c r="AA328" s="2">
        <v>1014</v>
      </c>
      <c r="AB328" s="2">
        <v>868</v>
      </c>
      <c r="AC328" s="2">
        <v>755</v>
      </c>
      <c r="AD328" s="2">
        <v>193</v>
      </c>
      <c r="AE328" s="2">
        <v>338</v>
      </c>
      <c r="AF328" s="2">
        <v>126</v>
      </c>
      <c r="AG328" s="2">
        <v>493</v>
      </c>
      <c r="AH328" s="2">
        <v>991</v>
      </c>
      <c r="AI328" s="2">
        <v>592</v>
      </c>
    </row>
    <row r="329" spans="2:35" x14ac:dyDescent="0.2">
      <c r="B329" s="2">
        <v>889</v>
      </c>
      <c r="C329" s="2">
        <v>746</v>
      </c>
      <c r="D329" s="2">
        <v>220</v>
      </c>
      <c r="E329" s="2">
        <v>331</v>
      </c>
      <c r="F329" s="2">
        <v>103</v>
      </c>
      <c r="G329" s="2">
        <v>504</v>
      </c>
      <c r="H329" s="2">
        <v>966</v>
      </c>
      <c r="I329" s="2">
        <v>597</v>
      </c>
      <c r="J329" s="2">
        <v>707</v>
      </c>
      <c r="K329" s="2">
        <v>852</v>
      </c>
      <c r="L329" s="2">
        <v>354</v>
      </c>
      <c r="M329" s="2">
        <v>241</v>
      </c>
      <c r="N329" s="2">
        <v>477</v>
      </c>
      <c r="O329" s="2">
        <v>78</v>
      </c>
      <c r="P329" s="2">
        <v>640</v>
      </c>
      <c r="Q329" s="2">
        <v>1007</v>
      </c>
      <c r="T329" s="2">
        <v>893</v>
      </c>
      <c r="U329" s="2">
        <v>750</v>
      </c>
      <c r="V329" s="2">
        <v>224</v>
      </c>
      <c r="W329" s="2">
        <v>335</v>
      </c>
      <c r="X329" s="2">
        <v>99</v>
      </c>
      <c r="Y329" s="2">
        <v>500</v>
      </c>
      <c r="Z329" s="2">
        <v>962</v>
      </c>
      <c r="AA329" s="2">
        <v>593</v>
      </c>
      <c r="AB329" s="2">
        <v>711</v>
      </c>
      <c r="AC329" s="2">
        <v>856</v>
      </c>
      <c r="AD329" s="2">
        <v>358</v>
      </c>
      <c r="AE329" s="2">
        <v>245</v>
      </c>
      <c r="AF329" s="2">
        <v>473</v>
      </c>
      <c r="AG329" s="2">
        <v>74</v>
      </c>
      <c r="AH329" s="2">
        <v>636</v>
      </c>
      <c r="AI329" s="2">
        <v>1003</v>
      </c>
    </row>
    <row r="332" spans="2:35" x14ac:dyDescent="0.2">
      <c r="B332" s="2">
        <v>531</v>
      </c>
      <c r="C332" s="2">
        <v>551</v>
      </c>
      <c r="D332" s="2">
        <v>585</v>
      </c>
      <c r="E332" s="2">
        <v>637</v>
      </c>
      <c r="F332" s="2">
        <v>656</v>
      </c>
      <c r="G332" s="2">
        <v>700</v>
      </c>
      <c r="H332" s="2">
        <v>726</v>
      </c>
      <c r="I332" s="2">
        <v>738</v>
      </c>
      <c r="J332" s="2">
        <v>798</v>
      </c>
      <c r="K332" s="2">
        <v>810</v>
      </c>
      <c r="L332" s="2">
        <v>840</v>
      </c>
      <c r="M332" s="2">
        <v>884</v>
      </c>
      <c r="N332" s="2">
        <v>897</v>
      </c>
      <c r="O332" s="2">
        <v>949</v>
      </c>
      <c r="P332" s="2">
        <v>987</v>
      </c>
      <c r="Q332" s="2">
        <v>1007</v>
      </c>
      <c r="T332" s="2">
        <v>535</v>
      </c>
      <c r="U332" s="2">
        <v>547</v>
      </c>
      <c r="V332" s="2">
        <v>589</v>
      </c>
      <c r="W332" s="2">
        <v>633</v>
      </c>
      <c r="X332" s="2">
        <v>652</v>
      </c>
      <c r="Y332" s="2">
        <v>704</v>
      </c>
      <c r="Z332" s="2">
        <v>722</v>
      </c>
      <c r="AA332" s="2">
        <v>742</v>
      </c>
      <c r="AB332" s="2">
        <v>794</v>
      </c>
      <c r="AC332" s="2">
        <v>814</v>
      </c>
      <c r="AD332" s="2">
        <v>836</v>
      </c>
      <c r="AE332" s="2">
        <v>888</v>
      </c>
      <c r="AF332" s="2">
        <v>901</v>
      </c>
      <c r="AG332" s="2">
        <v>945</v>
      </c>
      <c r="AH332" s="2">
        <v>991</v>
      </c>
      <c r="AI332" s="2">
        <v>1003</v>
      </c>
    </row>
    <row r="333" spans="2:35" x14ac:dyDescent="0.2">
      <c r="B333" s="2">
        <v>542</v>
      </c>
      <c r="C333" s="2">
        <v>554</v>
      </c>
      <c r="D333" s="2">
        <v>584</v>
      </c>
      <c r="E333" s="2">
        <v>628</v>
      </c>
      <c r="F333" s="2">
        <v>641</v>
      </c>
      <c r="G333" s="2">
        <v>693</v>
      </c>
      <c r="H333" s="2">
        <v>731</v>
      </c>
      <c r="I333" s="2">
        <v>751</v>
      </c>
      <c r="J333" s="2">
        <v>787</v>
      </c>
      <c r="K333" s="2">
        <v>807</v>
      </c>
      <c r="L333" s="2">
        <v>841</v>
      </c>
      <c r="M333" s="2">
        <v>893</v>
      </c>
      <c r="N333" s="2">
        <v>912</v>
      </c>
      <c r="O333" s="2">
        <v>956</v>
      </c>
      <c r="P333" s="2">
        <v>982</v>
      </c>
      <c r="Q333" s="2">
        <v>994</v>
      </c>
      <c r="T333" s="2">
        <v>538</v>
      </c>
      <c r="U333" s="2">
        <v>558</v>
      </c>
      <c r="V333" s="2">
        <v>580</v>
      </c>
      <c r="W333" s="2">
        <v>632</v>
      </c>
      <c r="X333" s="2">
        <v>645</v>
      </c>
      <c r="Y333" s="2">
        <v>689</v>
      </c>
      <c r="Z333" s="2">
        <v>735</v>
      </c>
      <c r="AA333" s="2">
        <v>747</v>
      </c>
      <c r="AB333" s="2">
        <v>791</v>
      </c>
      <c r="AC333" s="2">
        <v>803</v>
      </c>
      <c r="AD333" s="2">
        <v>845</v>
      </c>
      <c r="AE333" s="2">
        <v>889</v>
      </c>
      <c r="AF333" s="2">
        <v>908</v>
      </c>
      <c r="AG333" s="2">
        <v>960</v>
      </c>
      <c r="AH333" s="2">
        <v>978</v>
      </c>
      <c r="AI333" s="2">
        <v>998</v>
      </c>
    </row>
    <row r="346" spans="6:27" x14ac:dyDescent="0.2">
      <c r="I346" s="2">
        <v>6</v>
      </c>
      <c r="AA346" s="2">
        <v>22</v>
      </c>
    </row>
    <row r="349" spans="6:27" x14ac:dyDescent="0.2">
      <c r="F349" s="2" t="s">
        <v>5</v>
      </c>
      <c r="X349" s="2" t="s">
        <v>5</v>
      </c>
    </row>
    <row r="351" spans="6:27" ht="21" x14ac:dyDescent="0.35">
      <c r="I351" s="93" t="s">
        <v>1190</v>
      </c>
      <c r="AA351" s="93" t="s">
        <v>1194</v>
      </c>
    </row>
    <row r="352" spans="6:27" ht="15" x14ac:dyDescent="0.25">
      <c r="I352" s="94" t="s">
        <v>1203</v>
      </c>
      <c r="AA352" s="94" t="s">
        <v>1204</v>
      </c>
    </row>
    <row r="353" spans="2:35" ht="15" x14ac:dyDescent="0.25">
      <c r="I353" s="94"/>
    </row>
    <row r="356" spans="2:35" x14ac:dyDescent="0.2">
      <c r="B356" s="2">
        <v>19</v>
      </c>
      <c r="C356" s="2">
        <v>388</v>
      </c>
      <c r="D356" s="2">
        <v>946</v>
      </c>
      <c r="E356" s="2">
        <v>545</v>
      </c>
      <c r="F356" s="2">
        <v>781</v>
      </c>
      <c r="G356" s="2">
        <v>670</v>
      </c>
      <c r="H356" s="2">
        <v>176</v>
      </c>
      <c r="I356" s="2">
        <v>319</v>
      </c>
      <c r="J356" s="2">
        <v>425</v>
      </c>
      <c r="K356" s="2">
        <v>58</v>
      </c>
      <c r="L356" s="2">
        <v>524</v>
      </c>
      <c r="M356" s="2">
        <v>923</v>
      </c>
      <c r="N356" s="2">
        <v>695</v>
      </c>
      <c r="O356" s="2">
        <v>808</v>
      </c>
      <c r="P356" s="2">
        <v>278</v>
      </c>
      <c r="Q356" s="2">
        <v>133</v>
      </c>
      <c r="T356" s="2">
        <v>23</v>
      </c>
      <c r="U356" s="2">
        <v>392</v>
      </c>
      <c r="V356" s="2">
        <v>950</v>
      </c>
      <c r="W356" s="2">
        <v>549</v>
      </c>
      <c r="X356" s="2">
        <v>777</v>
      </c>
      <c r="Y356" s="2">
        <v>666</v>
      </c>
      <c r="Z356" s="2">
        <v>172</v>
      </c>
      <c r="AA356" s="2">
        <v>315</v>
      </c>
      <c r="AB356" s="2">
        <v>429</v>
      </c>
      <c r="AC356" s="2">
        <v>62</v>
      </c>
      <c r="AD356" s="2">
        <v>528</v>
      </c>
      <c r="AE356" s="2">
        <v>927</v>
      </c>
      <c r="AF356" s="2">
        <v>691</v>
      </c>
      <c r="AG356" s="2">
        <v>804</v>
      </c>
      <c r="AH356" s="2">
        <v>274</v>
      </c>
      <c r="AI356" s="2">
        <v>129</v>
      </c>
    </row>
    <row r="357" spans="2:35" x14ac:dyDescent="0.2">
      <c r="B357" s="2">
        <v>440</v>
      </c>
      <c r="C357" s="2">
        <v>39</v>
      </c>
      <c r="D357" s="2">
        <v>533</v>
      </c>
      <c r="E357" s="2">
        <v>902</v>
      </c>
      <c r="F357" s="2">
        <v>682</v>
      </c>
      <c r="G357" s="2">
        <v>825</v>
      </c>
      <c r="H357" s="2">
        <v>267</v>
      </c>
      <c r="I357" s="2">
        <v>156</v>
      </c>
      <c r="J357" s="2">
        <v>14</v>
      </c>
      <c r="K357" s="2">
        <v>413</v>
      </c>
      <c r="L357" s="2">
        <v>943</v>
      </c>
      <c r="M357" s="2">
        <v>576</v>
      </c>
      <c r="N357" s="2">
        <v>788</v>
      </c>
      <c r="O357" s="2">
        <v>643</v>
      </c>
      <c r="P357" s="2">
        <v>177</v>
      </c>
      <c r="Q357" s="2">
        <v>290</v>
      </c>
      <c r="T357" s="2">
        <v>436</v>
      </c>
      <c r="U357" s="2">
        <v>35</v>
      </c>
      <c r="V357" s="2">
        <v>529</v>
      </c>
      <c r="W357" s="2">
        <v>898</v>
      </c>
      <c r="X357" s="2">
        <v>686</v>
      </c>
      <c r="Y357" s="2">
        <v>829</v>
      </c>
      <c r="Z357" s="2">
        <v>271</v>
      </c>
      <c r="AA357" s="2">
        <v>160</v>
      </c>
      <c r="AB357" s="2">
        <v>10</v>
      </c>
      <c r="AC357" s="2">
        <v>409</v>
      </c>
      <c r="AD357" s="2">
        <v>939</v>
      </c>
      <c r="AE357" s="2">
        <v>572</v>
      </c>
      <c r="AF357" s="2">
        <v>792</v>
      </c>
      <c r="AG357" s="2">
        <v>647</v>
      </c>
      <c r="AH357" s="2">
        <v>181</v>
      </c>
      <c r="AI357" s="2">
        <v>294</v>
      </c>
    </row>
    <row r="358" spans="2:35" x14ac:dyDescent="0.2">
      <c r="B358" s="2">
        <v>1004</v>
      </c>
      <c r="C358" s="2">
        <v>635</v>
      </c>
      <c r="D358" s="2">
        <v>73</v>
      </c>
      <c r="E358" s="2">
        <v>474</v>
      </c>
      <c r="F358" s="2">
        <v>246</v>
      </c>
      <c r="G358" s="2">
        <v>357</v>
      </c>
      <c r="H358" s="2">
        <v>855</v>
      </c>
      <c r="I358" s="2">
        <v>712</v>
      </c>
      <c r="J358" s="2">
        <v>594</v>
      </c>
      <c r="K358" s="2">
        <v>961</v>
      </c>
      <c r="L358" s="2">
        <v>499</v>
      </c>
      <c r="M358" s="2">
        <v>100</v>
      </c>
      <c r="N358" s="2">
        <v>336</v>
      </c>
      <c r="O358" s="2">
        <v>223</v>
      </c>
      <c r="P358" s="2">
        <v>749</v>
      </c>
      <c r="Q358" s="2">
        <v>894</v>
      </c>
      <c r="T358" s="2">
        <v>1008</v>
      </c>
      <c r="U358" s="2">
        <v>639</v>
      </c>
      <c r="V358" s="2">
        <v>77</v>
      </c>
      <c r="W358" s="2">
        <v>478</v>
      </c>
      <c r="X358" s="2">
        <v>242</v>
      </c>
      <c r="Y358" s="2">
        <v>353</v>
      </c>
      <c r="Z358" s="2">
        <v>851</v>
      </c>
      <c r="AA358" s="2">
        <v>708</v>
      </c>
      <c r="AB358" s="2">
        <v>598</v>
      </c>
      <c r="AC358" s="2">
        <v>965</v>
      </c>
      <c r="AD358" s="2">
        <v>503</v>
      </c>
      <c r="AE358" s="2">
        <v>104</v>
      </c>
      <c r="AF358" s="2">
        <v>332</v>
      </c>
      <c r="AG358" s="2">
        <v>219</v>
      </c>
      <c r="AH358" s="2">
        <v>745</v>
      </c>
      <c r="AI358" s="2">
        <v>890</v>
      </c>
    </row>
    <row r="359" spans="2:35" x14ac:dyDescent="0.2">
      <c r="B359" s="2">
        <v>591</v>
      </c>
      <c r="C359" s="2">
        <v>992</v>
      </c>
      <c r="D359" s="2">
        <v>494</v>
      </c>
      <c r="E359" s="2">
        <v>125</v>
      </c>
      <c r="F359" s="2">
        <v>337</v>
      </c>
      <c r="G359" s="2">
        <v>194</v>
      </c>
      <c r="H359" s="2">
        <v>756</v>
      </c>
      <c r="I359" s="2">
        <v>867</v>
      </c>
      <c r="J359" s="2">
        <v>1013</v>
      </c>
      <c r="K359" s="2">
        <v>614</v>
      </c>
      <c r="L359" s="2">
        <v>88</v>
      </c>
      <c r="M359" s="2">
        <v>455</v>
      </c>
      <c r="N359" s="2">
        <v>235</v>
      </c>
      <c r="O359" s="2">
        <v>380</v>
      </c>
      <c r="P359" s="2">
        <v>842</v>
      </c>
      <c r="Q359" s="2">
        <v>729</v>
      </c>
      <c r="T359" s="2">
        <v>587</v>
      </c>
      <c r="U359" s="2">
        <v>988</v>
      </c>
      <c r="V359" s="2">
        <v>490</v>
      </c>
      <c r="W359" s="2">
        <v>121</v>
      </c>
      <c r="X359" s="2">
        <v>341</v>
      </c>
      <c r="Y359" s="2">
        <v>198</v>
      </c>
      <c r="Z359" s="2">
        <v>760</v>
      </c>
      <c r="AA359" s="2">
        <v>871</v>
      </c>
      <c r="AB359" s="2">
        <v>1009</v>
      </c>
      <c r="AC359" s="2">
        <v>610</v>
      </c>
      <c r="AD359" s="2">
        <v>84</v>
      </c>
      <c r="AE359" s="2">
        <v>451</v>
      </c>
      <c r="AF359" s="2">
        <v>239</v>
      </c>
      <c r="AG359" s="2">
        <v>384</v>
      </c>
      <c r="AH359" s="2">
        <v>846</v>
      </c>
      <c r="AI359" s="2">
        <v>733</v>
      </c>
    </row>
    <row r="360" spans="2:35" x14ac:dyDescent="0.2">
      <c r="B360" s="2">
        <v>914</v>
      </c>
      <c r="C360" s="2">
        <v>513</v>
      </c>
      <c r="D360" s="2">
        <v>51</v>
      </c>
      <c r="E360" s="2">
        <v>420</v>
      </c>
      <c r="F360" s="2">
        <v>144</v>
      </c>
      <c r="G360" s="2">
        <v>287</v>
      </c>
      <c r="H360" s="2">
        <v>813</v>
      </c>
      <c r="I360" s="2">
        <v>702</v>
      </c>
      <c r="J360" s="2">
        <v>556</v>
      </c>
      <c r="K360" s="2">
        <v>955</v>
      </c>
      <c r="L360" s="2">
        <v>393</v>
      </c>
      <c r="M360" s="2">
        <v>26</v>
      </c>
      <c r="N360" s="2">
        <v>310</v>
      </c>
      <c r="O360" s="2">
        <v>165</v>
      </c>
      <c r="P360" s="2">
        <v>663</v>
      </c>
      <c r="Q360" s="2">
        <v>776</v>
      </c>
      <c r="T360" s="2">
        <v>918</v>
      </c>
      <c r="U360" s="2">
        <v>517</v>
      </c>
      <c r="V360" s="2">
        <v>55</v>
      </c>
      <c r="W360" s="2">
        <v>424</v>
      </c>
      <c r="X360" s="2">
        <v>140</v>
      </c>
      <c r="Y360" s="2">
        <v>283</v>
      </c>
      <c r="Z360" s="2">
        <v>809</v>
      </c>
      <c r="AA360" s="2">
        <v>698</v>
      </c>
      <c r="AB360" s="2">
        <v>560</v>
      </c>
      <c r="AC360" s="2">
        <v>959</v>
      </c>
      <c r="AD360" s="2">
        <v>397</v>
      </c>
      <c r="AE360" s="2">
        <v>30</v>
      </c>
      <c r="AF360" s="2">
        <v>306</v>
      </c>
      <c r="AG360" s="2">
        <v>161</v>
      </c>
      <c r="AH360" s="2">
        <v>659</v>
      </c>
      <c r="AI360" s="2">
        <v>772</v>
      </c>
    </row>
    <row r="361" spans="2:35" x14ac:dyDescent="0.2">
      <c r="B361" s="2">
        <v>565</v>
      </c>
      <c r="C361" s="2">
        <v>934</v>
      </c>
      <c r="D361" s="2">
        <v>408</v>
      </c>
      <c r="E361" s="2">
        <v>7</v>
      </c>
      <c r="F361" s="2">
        <v>299</v>
      </c>
      <c r="G361" s="2">
        <v>188</v>
      </c>
      <c r="H361" s="2">
        <v>650</v>
      </c>
      <c r="I361" s="2">
        <v>793</v>
      </c>
      <c r="J361" s="2">
        <v>911</v>
      </c>
      <c r="K361" s="2">
        <v>544</v>
      </c>
      <c r="L361" s="2">
        <v>46</v>
      </c>
      <c r="M361" s="2">
        <v>445</v>
      </c>
      <c r="N361" s="2">
        <v>145</v>
      </c>
      <c r="O361" s="2">
        <v>258</v>
      </c>
      <c r="P361" s="2">
        <v>820</v>
      </c>
      <c r="Q361" s="2">
        <v>675</v>
      </c>
      <c r="T361" s="2">
        <v>561</v>
      </c>
      <c r="U361" s="2">
        <v>930</v>
      </c>
      <c r="V361" s="2">
        <v>404</v>
      </c>
      <c r="W361" s="2">
        <v>3</v>
      </c>
      <c r="X361" s="2">
        <v>303</v>
      </c>
      <c r="Y361" s="2">
        <v>192</v>
      </c>
      <c r="Z361" s="2">
        <v>654</v>
      </c>
      <c r="AA361" s="2">
        <v>797</v>
      </c>
      <c r="AB361" s="2">
        <v>907</v>
      </c>
      <c r="AC361" s="2">
        <v>540</v>
      </c>
      <c r="AD361" s="2">
        <v>42</v>
      </c>
      <c r="AE361" s="2">
        <v>441</v>
      </c>
      <c r="AF361" s="2">
        <v>149</v>
      </c>
      <c r="AG361" s="2">
        <v>262</v>
      </c>
      <c r="AH361" s="2">
        <v>824</v>
      </c>
      <c r="AI361" s="2">
        <v>679</v>
      </c>
    </row>
    <row r="362" spans="2:35" x14ac:dyDescent="0.2">
      <c r="B362" s="2">
        <v>105</v>
      </c>
      <c r="C362" s="2">
        <v>506</v>
      </c>
      <c r="D362" s="2">
        <v>972</v>
      </c>
      <c r="E362" s="2">
        <v>603</v>
      </c>
      <c r="F362" s="2">
        <v>887</v>
      </c>
      <c r="G362" s="2">
        <v>744</v>
      </c>
      <c r="H362" s="2">
        <v>214</v>
      </c>
      <c r="I362" s="2">
        <v>325</v>
      </c>
      <c r="J362" s="2">
        <v>467</v>
      </c>
      <c r="K362" s="2">
        <v>68</v>
      </c>
      <c r="L362" s="2">
        <v>626</v>
      </c>
      <c r="M362" s="2">
        <v>993</v>
      </c>
      <c r="N362" s="2">
        <v>717</v>
      </c>
      <c r="O362" s="2">
        <v>862</v>
      </c>
      <c r="P362" s="2">
        <v>368</v>
      </c>
      <c r="Q362" s="2">
        <v>255</v>
      </c>
      <c r="T362" s="2">
        <v>109</v>
      </c>
      <c r="U362" s="2">
        <v>510</v>
      </c>
      <c r="V362" s="2">
        <v>976</v>
      </c>
      <c r="W362" s="2">
        <v>607</v>
      </c>
      <c r="X362" s="2">
        <v>883</v>
      </c>
      <c r="Y362" s="2">
        <v>740</v>
      </c>
      <c r="Z362" s="2">
        <v>210</v>
      </c>
      <c r="AA362" s="2">
        <v>321</v>
      </c>
      <c r="AB362" s="2">
        <v>471</v>
      </c>
      <c r="AC362" s="2">
        <v>72</v>
      </c>
      <c r="AD362" s="2">
        <v>630</v>
      </c>
      <c r="AE362" s="2">
        <v>997</v>
      </c>
      <c r="AF362" s="2">
        <v>713</v>
      </c>
      <c r="AG362" s="2">
        <v>858</v>
      </c>
      <c r="AH362" s="2">
        <v>364</v>
      </c>
      <c r="AI362" s="2">
        <v>251</v>
      </c>
    </row>
    <row r="363" spans="2:35" x14ac:dyDescent="0.2">
      <c r="B363" s="2">
        <v>462</v>
      </c>
      <c r="C363" s="2">
        <v>93</v>
      </c>
      <c r="D363" s="2">
        <v>623</v>
      </c>
      <c r="E363" s="2">
        <v>1024</v>
      </c>
      <c r="F363" s="2">
        <v>724</v>
      </c>
      <c r="G363" s="2">
        <v>835</v>
      </c>
      <c r="H363" s="2">
        <v>369</v>
      </c>
      <c r="I363" s="2">
        <v>226</v>
      </c>
      <c r="J363" s="2">
        <v>120</v>
      </c>
      <c r="K363" s="2">
        <v>487</v>
      </c>
      <c r="L363" s="2">
        <v>981</v>
      </c>
      <c r="M363" s="2">
        <v>582</v>
      </c>
      <c r="N363" s="2">
        <v>874</v>
      </c>
      <c r="O363" s="2">
        <v>761</v>
      </c>
      <c r="P363" s="2">
        <v>203</v>
      </c>
      <c r="Q363" s="2">
        <v>348</v>
      </c>
      <c r="T363" s="2">
        <v>458</v>
      </c>
      <c r="U363" s="2">
        <v>89</v>
      </c>
      <c r="V363" s="2">
        <v>619</v>
      </c>
      <c r="W363" s="2">
        <v>1020</v>
      </c>
      <c r="X363" s="2">
        <v>728</v>
      </c>
      <c r="Y363" s="2">
        <v>839</v>
      </c>
      <c r="Z363" s="2">
        <v>373</v>
      </c>
      <c r="AA363" s="2">
        <v>230</v>
      </c>
      <c r="AB363" s="2">
        <v>116</v>
      </c>
      <c r="AC363" s="2">
        <v>483</v>
      </c>
      <c r="AD363" s="2">
        <v>977</v>
      </c>
      <c r="AE363" s="2">
        <v>578</v>
      </c>
      <c r="AF363" s="2">
        <v>878</v>
      </c>
      <c r="AG363" s="2">
        <v>765</v>
      </c>
      <c r="AH363" s="2">
        <v>207</v>
      </c>
      <c r="AI363" s="2">
        <v>352</v>
      </c>
    </row>
    <row r="364" spans="2:35" x14ac:dyDescent="0.2">
      <c r="B364" s="2">
        <v>168</v>
      </c>
      <c r="C364" s="2">
        <v>311</v>
      </c>
      <c r="D364" s="2">
        <v>773</v>
      </c>
      <c r="E364" s="2">
        <v>662</v>
      </c>
      <c r="F364" s="2">
        <v>954</v>
      </c>
      <c r="G364" s="2">
        <v>553</v>
      </c>
      <c r="H364" s="2">
        <v>27</v>
      </c>
      <c r="I364" s="2">
        <v>396</v>
      </c>
      <c r="J364" s="2">
        <v>286</v>
      </c>
      <c r="K364" s="2">
        <v>141</v>
      </c>
      <c r="L364" s="2">
        <v>703</v>
      </c>
      <c r="M364" s="2">
        <v>816</v>
      </c>
      <c r="N364" s="2">
        <v>516</v>
      </c>
      <c r="O364" s="2">
        <v>915</v>
      </c>
      <c r="P364" s="2">
        <v>417</v>
      </c>
      <c r="Q364" s="2">
        <v>50</v>
      </c>
      <c r="T364" s="2">
        <v>164</v>
      </c>
      <c r="U364" s="2">
        <v>307</v>
      </c>
      <c r="V364" s="2">
        <v>769</v>
      </c>
      <c r="W364" s="2">
        <v>658</v>
      </c>
      <c r="X364" s="2">
        <v>958</v>
      </c>
      <c r="Y364" s="2">
        <v>557</v>
      </c>
      <c r="Z364" s="2">
        <v>31</v>
      </c>
      <c r="AA364" s="2">
        <v>400</v>
      </c>
      <c r="AB364" s="2">
        <v>282</v>
      </c>
      <c r="AC364" s="2">
        <v>137</v>
      </c>
      <c r="AD364" s="2">
        <v>699</v>
      </c>
      <c r="AE364" s="2">
        <v>812</v>
      </c>
      <c r="AF364" s="2">
        <v>520</v>
      </c>
      <c r="AG364" s="2">
        <v>919</v>
      </c>
      <c r="AH364" s="2">
        <v>421</v>
      </c>
      <c r="AI364" s="2">
        <v>54</v>
      </c>
    </row>
    <row r="365" spans="2:35" x14ac:dyDescent="0.2">
      <c r="B365" s="2">
        <v>259</v>
      </c>
      <c r="C365" s="2">
        <v>148</v>
      </c>
      <c r="D365" s="2">
        <v>674</v>
      </c>
      <c r="E365" s="2">
        <v>817</v>
      </c>
      <c r="F365" s="2">
        <v>541</v>
      </c>
      <c r="G365" s="2">
        <v>910</v>
      </c>
      <c r="H365" s="2">
        <v>448</v>
      </c>
      <c r="I365" s="2">
        <v>47</v>
      </c>
      <c r="J365" s="2">
        <v>185</v>
      </c>
      <c r="K365" s="2">
        <v>298</v>
      </c>
      <c r="L365" s="2">
        <v>796</v>
      </c>
      <c r="M365" s="2">
        <v>651</v>
      </c>
      <c r="N365" s="2">
        <v>935</v>
      </c>
      <c r="O365" s="2">
        <v>568</v>
      </c>
      <c r="P365" s="2">
        <v>6</v>
      </c>
      <c r="Q365" s="2">
        <v>405</v>
      </c>
      <c r="T365" s="2">
        <v>263</v>
      </c>
      <c r="U365" s="2">
        <v>152</v>
      </c>
      <c r="V365" s="2">
        <v>678</v>
      </c>
      <c r="W365" s="2">
        <v>821</v>
      </c>
      <c r="X365" s="2">
        <v>537</v>
      </c>
      <c r="Y365" s="2">
        <v>906</v>
      </c>
      <c r="Z365" s="2">
        <v>444</v>
      </c>
      <c r="AA365" s="2">
        <v>43</v>
      </c>
      <c r="AB365" s="2">
        <v>189</v>
      </c>
      <c r="AC365" s="2">
        <v>302</v>
      </c>
      <c r="AD365" s="2">
        <v>800</v>
      </c>
      <c r="AE365" s="2">
        <v>655</v>
      </c>
      <c r="AF365" s="2">
        <v>931</v>
      </c>
      <c r="AG365" s="2">
        <v>564</v>
      </c>
      <c r="AH365" s="2">
        <v>2</v>
      </c>
      <c r="AI365" s="2">
        <v>401</v>
      </c>
    </row>
    <row r="366" spans="2:35" x14ac:dyDescent="0.2">
      <c r="B366" s="2">
        <v>863</v>
      </c>
      <c r="C366" s="2">
        <v>720</v>
      </c>
      <c r="D366" s="2">
        <v>254</v>
      </c>
      <c r="E366" s="2">
        <v>365</v>
      </c>
      <c r="F366" s="2">
        <v>65</v>
      </c>
      <c r="G366" s="2">
        <v>466</v>
      </c>
      <c r="H366" s="2">
        <v>996</v>
      </c>
      <c r="I366" s="2">
        <v>627</v>
      </c>
      <c r="J366" s="2">
        <v>741</v>
      </c>
      <c r="K366" s="2">
        <v>886</v>
      </c>
      <c r="L366" s="2">
        <v>328</v>
      </c>
      <c r="M366" s="2">
        <v>215</v>
      </c>
      <c r="N366" s="2">
        <v>507</v>
      </c>
      <c r="O366" s="2">
        <v>108</v>
      </c>
      <c r="P366" s="2">
        <v>602</v>
      </c>
      <c r="Q366" s="2">
        <v>969</v>
      </c>
      <c r="T366" s="2">
        <v>859</v>
      </c>
      <c r="U366" s="2">
        <v>716</v>
      </c>
      <c r="V366" s="2">
        <v>250</v>
      </c>
      <c r="W366" s="2">
        <v>361</v>
      </c>
      <c r="X366" s="2">
        <v>69</v>
      </c>
      <c r="Y366" s="2">
        <v>470</v>
      </c>
      <c r="Z366" s="2">
        <v>1000</v>
      </c>
      <c r="AA366" s="2">
        <v>631</v>
      </c>
      <c r="AB366" s="2">
        <v>737</v>
      </c>
      <c r="AC366" s="2">
        <v>882</v>
      </c>
      <c r="AD366" s="2">
        <v>324</v>
      </c>
      <c r="AE366" s="2">
        <v>211</v>
      </c>
      <c r="AF366" s="2">
        <v>511</v>
      </c>
      <c r="AG366" s="2">
        <v>112</v>
      </c>
      <c r="AH366" s="2">
        <v>606</v>
      </c>
      <c r="AI366" s="2">
        <v>973</v>
      </c>
    </row>
    <row r="367" spans="2:35" x14ac:dyDescent="0.2">
      <c r="B367" s="2">
        <v>764</v>
      </c>
      <c r="C367" s="2">
        <v>875</v>
      </c>
      <c r="D367" s="2">
        <v>345</v>
      </c>
      <c r="E367" s="2">
        <v>202</v>
      </c>
      <c r="F367" s="2">
        <v>486</v>
      </c>
      <c r="G367" s="2">
        <v>117</v>
      </c>
      <c r="H367" s="2">
        <v>583</v>
      </c>
      <c r="I367" s="2">
        <v>984</v>
      </c>
      <c r="J367" s="2">
        <v>834</v>
      </c>
      <c r="K367" s="2">
        <v>721</v>
      </c>
      <c r="L367" s="2">
        <v>227</v>
      </c>
      <c r="M367" s="2">
        <v>372</v>
      </c>
      <c r="N367" s="2">
        <v>96</v>
      </c>
      <c r="O367" s="2">
        <v>463</v>
      </c>
      <c r="P367" s="2">
        <v>1021</v>
      </c>
      <c r="Q367" s="2">
        <v>622</v>
      </c>
      <c r="T367" s="2">
        <v>768</v>
      </c>
      <c r="U367" s="2">
        <v>879</v>
      </c>
      <c r="V367" s="2">
        <v>349</v>
      </c>
      <c r="W367" s="2">
        <v>206</v>
      </c>
      <c r="X367" s="2">
        <v>482</v>
      </c>
      <c r="Y367" s="2">
        <v>113</v>
      </c>
      <c r="Z367" s="2">
        <v>579</v>
      </c>
      <c r="AA367" s="2">
        <v>980</v>
      </c>
      <c r="AB367" s="2">
        <v>838</v>
      </c>
      <c r="AC367" s="2">
        <v>725</v>
      </c>
      <c r="AD367" s="2">
        <v>231</v>
      </c>
      <c r="AE367" s="2">
        <v>376</v>
      </c>
      <c r="AF367" s="2">
        <v>92</v>
      </c>
      <c r="AG367" s="2">
        <v>459</v>
      </c>
      <c r="AH367" s="2">
        <v>1017</v>
      </c>
      <c r="AI367" s="2">
        <v>618</v>
      </c>
    </row>
    <row r="368" spans="2:35" x14ac:dyDescent="0.2">
      <c r="B368" s="2">
        <v>805</v>
      </c>
      <c r="C368" s="2">
        <v>694</v>
      </c>
      <c r="D368" s="2">
        <v>136</v>
      </c>
      <c r="E368" s="2">
        <v>279</v>
      </c>
      <c r="F368" s="2">
        <v>59</v>
      </c>
      <c r="G368" s="2">
        <v>428</v>
      </c>
      <c r="H368" s="2">
        <v>922</v>
      </c>
      <c r="I368" s="2">
        <v>521</v>
      </c>
      <c r="J368" s="2">
        <v>671</v>
      </c>
      <c r="K368" s="2">
        <v>784</v>
      </c>
      <c r="L368" s="2">
        <v>318</v>
      </c>
      <c r="M368" s="2">
        <v>173</v>
      </c>
      <c r="N368" s="2">
        <v>385</v>
      </c>
      <c r="O368" s="2">
        <v>18</v>
      </c>
      <c r="P368" s="2">
        <v>548</v>
      </c>
      <c r="Q368" s="2">
        <v>947</v>
      </c>
      <c r="T368" s="2">
        <v>801</v>
      </c>
      <c r="U368" s="2">
        <v>690</v>
      </c>
      <c r="V368" s="2">
        <v>132</v>
      </c>
      <c r="W368" s="2">
        <v>275</v>
      </c>
      <c r="X368" s="2">
        <v>63</v>
      </c>
      <c r="Y368" s="2">
        <v>432</v>
      </c>
      <c r="Z368" s="2">
        <v>926</v>
      </c>
      <c r="AA368" s="2">
        <v>525</v>
      </c>
      <c r="AB368" s="2">
        <v>667</v>
      </c>
      <c r="AC368" s="2">
        <v>780</v>
      </c>
      <c r="AD368" s="2">
        <v>314</v>
      </c>
      <c r="AE368" s="2">
        <v>169</v>
      </c>
      <c r="AF368" s="2">
        <v>389</v>
      </c>
      <c r="AG368" s="2">
        <v>22</v>
      </c>
      <c r="AH368" s="2">
        <v>552</v>
      </c>
      <c r="AI368" s="2">
        <v>951</v>
      </c>
    </row>
    <row r="369" spans="2:35" x14ac:dyDescent="0.2">
      <c r="B369" s="2">
        <v>642</v>
      </c>
      <c r="C369" s="2">
        <v>785</v>
      </c>
      <c r="D369" s="2">
        <v>291</v>
      </c>
      <c r="E369" s="2">
        <v>180</v>
      </c>
      <c r="F369" s="2">
        <v>416</v>
      </c>
      <c r="G369" s="2">
        <v>15</v>
      </c>
      <c r="H369" s="2">
        <v>573</v>
      </c>
      <c r="I369" s="2">
        <v>942</v>
      </c>
      <c r="J369" s="2">
        <v>828</v>
      </c>
      <c r="K369" s="2">
        <v>683</v>
      </c>
      <c r="L369" s="2">
        <v>153</v>
      </c>
      <c r="M369" s="2">
        <v>266</v>
      </c>
      <c r="N369" s="2">
        <v>38</v>
      </c>
      <c r="O369" s="2">
        <v>437</v>
      </c>
      <c r="P369" s="2">
        <v>903</v>
      </c>
      <c r="Q369" s="2">
        <v>536</v>
      </c>
      <c r="T369" s="2">
        <v>646</v>
      </c>
      <c r="U369" s="2">
        <v>789</v>
      </c>
      <c r="V369" s="2">
        <v>295</v>
      </c>
      <c r="W369" s="2">
        <v>184</v>
      </c>
      <c r="X369" s="2">
        <v>412</v>
      </c>
      <c r="Y369" s="2">
        <v>11</v>
      </c>
      <c r="Z369" s="2">
        <v>569</v>
      </c>
      <c r="AA369" s="2">
        <v>938</v>
      </c>
      <c r="AB369" s="2">
        <v>832</v>
      </c>
      <c r="AC369" s="2">
        <v>687</v>
      </c>
      <c r="AD369" s="2">
        <v>157</v>
      </c>
      <c r="AE369" s="2">
        <v>270</v>
      </c>
      <c r="AF369" s="2">
        <v>34</v>
      </c>
      <c r="AG369" s="2">
        <v>433</v>
      </c>
      <c r="AH369" s="2">
        <v>899</v>
      </c>
      <c r="AI369" s="2">
        <v>532</v>
      </c>
    </row>
    <row r="370" spans="2:35" x14ac:dyDescent="0.2">
      <c r="B370" s="2">
        <v>222</v>
      </c>
      <c r="C370" s="2">
        <v>333</v>
      </c>
      <c r="D370" s="2">
        <v>895</v>
      </c>
      <c r="E370" s="2">
        <v>752</v>
      </c>
      <c r="F370" s="2">
        <v>964</v>
      </c>
      <c r="G370" s="2">
        <v>595</v>
      </c>
      <c r="H370" s="2">
        <v>97</v>
      </c>
      <c r="I370" s="2">
        <v>498</v>
      </c>
      <c r="J370" s="2">
        <v>360</v>
      </c>
      <c r="K370" s="2">
        <v>247</v>
      </c>
      <c r="L370" s="2">
        <v>709</v>
      </c>
      <c r="M370" s="2">
        <v>854</v>
      </c>
      <c r="N370" s="2">
        <v>634</v>
      </c>
      <c r="O370" s="2">
        <v>1001</v>
      </c>
      <c r="P370" s="2">
        <v>475</v>
      </c>
      <c r="Q370" s="2">
        <v>76</v>
      </c>
      <c r="T370" s="2">
        <v>218</v>
      </c>
      <c r="U370" s="2">
        <v>329</v>
      </c>
      <c r="V370" s="2">
        <v>891</v>
      </c>
      <c r="W370" s="2">
        <v>748</v>
      </c>
      <c r="X370" s="2">
        <v>968</v>
      </c>
      <c r="Y370" s="2">
        <v>599</v>
      </c>
      <c r="Z370" s="2">
        <v>101</v>
      </c>
      <c r="AA370" s="2">
        <v>502</v>
      </c>
      <c r="AB370" s="2">
        <v>356</v>
      </c>
      <c r="AC370" s="2">
        <v>243</v>
      </c>
      <c r="AD370" s="2">
        <v>705</v>
      </c>
      <c r="AE370" s="2">
        <v>850</v>
      </c>
      <c r="AF370" s="2">
        <v>638</v>
      </c>
      <c r="AG370" s="2">
        <v>1005</v>
      </c>
      <c r="AH370" s="2">
        <v>479</v>
      </c>
      <c r="AI370" s="2">
        <v>80</v>
      </c>
    </row>
    <row r="371" spans="2:35" x14ac:dyDescent="0.2">
      <c r="B371" s="2">
        <v>377</v>
      </c>
      <c r="C371" s="2">
        <v>234</v>
      </c>
      <c r="D371" s="2">
        <v>732</v>
      </c>
      <c r="E371" s="2">
        <v>843</v>
      </c>
      <c r="F371" s="2">
        <v>615</v>
      </c>
      <c r="G371" s="2">
        <v>1016</v>
      </c>
      <c r="H371" s="2">
        <v>454</v>
      </c>
      <c r="I371" s="2">
        <v>85</v>
      </c>
      <c r="J371" s="2">
        <v>195</v>
      </c>
      <c r="K371" s="2">
        <v>340</v>
      </c>
      <c r="L371" s="2">
        <v>866</v>
      </c>
      <c r="M371" s="2">
        <v>753</v>
      </c>
      <c r="N371" s="2">
        <v>989</v>
      </c>
      <c r="O371" s="2">
        <v>590</v>
      </c>
      <c r="P371" s="2">
        <v>128</v>
      </c>
      <c r="Q371" s="2">
        <v>495</v>
      </c>
      <c r="T371" s="2">
        <v>381</v>
      </c>
      <c r="U371" s="2">
        <v>238</v>
      </c>
      <c r="V371" s="2">
        <v>736</v>
      </c>
      <c r="W371" s="2">
        <v>847</v>
      </c>
      <c r="X371" s="2">
        <v>611</v>
      </c>
      <c r="Y371" s="2">
        <v>1012</v>
      </c>
      <c r="Z371" s="2">
        <v>450</v>
      </c>
      <c r="AA371" s="2">
        <v>81</v>
      </c>
      <c r="AB371" s="2">
        <v>199</v>
      </c>
      <c r="AC371" s="2">
        <v>344</v>
      </c>
      <c r="AD371" s="2">
        <v>870</v>
      </c>
      <c r="AE371" s="2">
        <v>757</v>
      </c>
      <c r="AF371" s="2">
        <v>985</v>
      </c>
      <c r="AG371" s="2">
        <v>586</v>
      </c>
      <c r="AH371" s="2">
        <v>124</v>
      </c>
      <c r="AI371" s="2">
        <v>491</v>
      </c>
    </row>
    <row r="372" spans="2:35" x14ac:dyDescent="0.2">
      <c r="B372" s="2">
        <v>376</v>
      </c>
      <c r="C372" s="2">
        <v>231</v>
      </c>
      <c r="D372" s="2">
        <v>725</v>
      </c>
      <c r="E372" s="2">
        <v>838</v>
      </c>
      <c r="F372" s="2">
        <v>618</v>
      </c>
      <c r="G372" s="2">
        <v>1017</v>
      </c>
      <c r="H372" s="2">
        <v>459</v>
      </c>
      <c r="I372" s="2">
        <v>92</v>
      </c>
      <c r="J372" s="2">
        <v>206</v>
      </c>
      <c r="K372" s="2">
        <v>349</v>
      </c>
      <c r="L372" s="2">
        <v>879</v>
      </c>
      <c r="M372" s="2">
        <v>768</v>
      </c>
      <c r="N372" s="2">
        <v>980</v>
      </c>
      <c r="O372" s="2">
        <v>579</v>
      </c>
      <c r="P372" s="2">
        <v>113</v>
      </c>
      <c r="Q372" s="2">
        <v>482</v>
      </c>
      <c r="T372" s="2">
        <v>372</v>
      </c>
      <c r="U372" s="2">
        <v>227</v>
      </c>
      <c r="V372" s="2">
        <v>721</v>
      </c>
      <c r="W372" s="2">
        <v>834</v>
      </c>
      <c r="X372" s="2">
        <v>622</v>
      </c>
      <c r="Y372" s="2">
        <v>1021</v>
      </c>
      <c r="Z372" s="2">
        <v>463</v>
      </c>
      <c r="AA372" s="2">
        <v>96</v>
      </c>
      <c r="AB372" s="2">
        <v>202</v>
      </c>
      <c r="AC372" s="2">
        <v>345</v>
      </c>
      <c r="AD372" s="2">
        <v>875</v>
      </c>
      <c r="AE372" s="2">
        <v>764</v>
      </c>
      <c r="AF372" s="2">
        <v>984</v>
      </c>
      <c r="AG372" s="2">
        <v>583</v>
      </c>
      <c r="AH372" s="2">
        <v>117</v>
      </c>
      <c r="AI372" s="2">
        <v>486</v>
      </c>
    </row>
    <row r="373" spans="2:35" x14ac:dyDescent="0.2">
      <c r="B373" s="2">
        <v>211</v>
      </c>
      <c r="C373" s="2">
        <v>324</v>
      </c>
      <c r="D373" s="2">
        <v>882</v>
      </c>
      <c r="E373" s="2">
        <v>737</v>
      </c>
      <c r="F373" s="2">
        <v>973</v>
      </c>
      <c r="G373" s="2">
        <v>606</v>
      </c>
      <c r="H373" s="2">
        <v>112</v>
      </c>
      <c r="I373" s="2">
        <v>511</v>
      </c>
      <c r="J373" s="2">
        <v>361</v>
      </c>
      <c r="K373" s="2">
        <v>250</v>
      </c>
      <c r="L373" s="2">
        <v>716</v>
      </c>
      <c r="M373" s="2">
        <v>859</v>
      </c>
      <c r="N373" s="2">
        <v>631</v>
      </c>
      <c r="O373" s="2">
        <v>1000</v>
      </c>
      <c r="P373" s="2">
        <v>470</v>
      </c>
      <c r="Q373" s="2">
        <v>69</v>
      </c>
      <c r="T373" s="2">
        <v>215</v>
      </c>
      <c r="U373" s="2">
        <v>328</v>
      </c>
      <c r="V373" s="2">
        <v>886</v>
      </c>
      <c r="W373" s="2">
        <v>741</v>
      </c>
      <c r="X373" s="2">
        <v>969</v>
      </c>
      <c r="Y373" s="2">
        <v>602</v>
      </c>
      <c r="Z373" s="2">
        <v>108</v>
      </c>
      <c r="AA373" s="2">
        <v>507</v>
      </c>
      <c r="AB373" s="2">
        <v>365</v>
      </c>
      <c r="AC373" s="2">
        <v>254</v>
      </c>
      <c r="AD373" s="2">
        <v>720</v>
      </c>
      <c r="AE373" s="2">
        <v>863</v>
      </c>
      <c r="AF373" s="2">
        <v>627</v>
      </c>
      <c r="AG373" s="2">
        <v>996</v>
      </c>
      <c r="AH373" s="2">
        <v>466</v>
      </c>
      <c r="AI373" s="2">
        <v>65</v>
      </c>
    </row>
    <row r="374" spans="2:35" x14ac:dyDescent="0.2">
      <c r="B374" s="2">
        <v>655</v>
      </c>
      <c r="C374" s="2">
        <v>800</v>
      </c>
      <c r="D374" s="2">
        <v>302</v>
      </c>
      <c r="E374" s="2">
        <v>189</v>
      </c>
      <c r="F374" s="2">
        <v>401</v>
      </c>
      <c r="G374" s="2">
        <v>2</v>
      </c>
      <c r="H374" s="2">
        <v>564</v>
      </c>
      <c r="I374" s="2">
        <v>931</v>
      </c>
      <c r="J374" s="2">
        <v>821</v>
      </c>
      <c r="K374" s="2">
        <v>678</v>
      </c>
      <c r="L374" s="2">
        <v>152</v>
      </c>
      <c r="M374" s="2">
        <v>263</v>
      </c>
      <c r="N374" s="2">
        <v>43</v>
      </c>
      <c r="O374" s="2">
        <v>444</v>
      </c>
      <c r="P374" s="2">
        <v>906</v>
      </c>
      <c r="Q374" s="2">
        <v>537</v>
      </c>
      <c r="T374" s="2">
        <v>651</v>
      </c>
      <c r="U374" s="2">
        <v>796</v>
      </c>
      <c r="V374" s="2">
        <v>298</v>
      </c>
      <c r="W374" s="2">
        <v>185</v>
      </c>
      <c r="X374" s="2">
        <v>405</v>
      </c>
      <c r="Y374" s="2">
        <v>6</v>
      </c>
      <c r="Z374" s="2">
        <v>568</v>
      </c>
      <c r="AA374" s="2">
        <v>935</v>
      </c>
      <c r="AB374" s="2">
        <v>817</v>
      </c>
      <c r="AC374" s="2">
        <v>674</v>
      </c>
      <c r="AD374" s="2">
        <v>148</v>
      </c>
      <c r="AE374" s="2">
        <v>259</v>
      </c>
      <c r="AF374" s="2">
        <v>47</v>
      </c>
      <c r="AG374" s="2">
        <v>448</v>
      </c>
      <c r="AH374" s="2">
        <v>910</v>
      </c>
      <c r="AI374" s="2">
        <v>541</v>
      </c>
    </row>
    <row r="375" spans="2:35" x14ac:dyDescent="0.2">
      <c r="B375" s="2">
        <v>812</v>
      </c>
      <c r="C375" s="2">
        <v>699</v>
      </c>
      <c r="D375" s="2">
        <v>137</v>
      </c>
      <c r="E375" s="2">
        <v>282</v>
      </c>
      <c r="F375" s="2">
        <v>54</v>
      </c>
      <c r="G375" s="2">
        <v>421</v>
      </c>
      <c r="H375" s="2">
        <v>919</v>
      </c>
      <c r="I375" s="2">
        <v>520</v>
      </c>
      <c r="J375" s="2">
        <v>658</v>
      </c>
      <c r="K375" s="2">
        <v>769</v>
      </c>
      <c r="L375" s="2">
        <v>307</v>
      </c>
      <c r="M375" s="2">
        <v>164</v>
      </c>
      <c r="N375" s="2">
        <v>400</v>
      </c>
      <c r="O375" s="2">
        <v>31</v>
      </c>
      <c r="P375" s="2">
        <v>557</v>
      </c>
      <c r="Q375" s="2">
        <v>958</v>
      </c>
      <c r="T375" s="2">
        <v>816</v>
      </c>
      <c r="U375" s="2">
        <v>703</v>
      </c>
      <c r="V375" s="2">
        <v>141</v>
      </c>
      <c r="W375" s="2">
        <v>286</v>
      </c>
      <c r="X375" s="2">
        <v>50</v>
      </c>
      <c r="Y375" s="2">
        <v>417</v>
      </c>
      <c r="Z375" s="2">
        <v>915</v>
      </c>
      <c r="AA375" s="2">
        <v>516</v>
      </c>
      <c r="AB375" s="2">
        <v>662</v>
      </c>
      <c r="AC375" s="2">
        <v>773</v>
      </c>
      <c r="AD375" s="2">
        <v>311</v>
      </c>
      <c r="AE375" s="2">
        <v>168</v>
      </c>
      <c r="AF375" s="2">
        <v>396</v>
      </c>
      <c r="AG375" s="2">
        <v>27</v>
      </c>
      <c r="AH375" s="2">
        <v>553</v>
      </c>
      <c r="AI375" s="2">
        <v>954</v>
      </c>
    </row>
    <row r="376" spans="2:35" x14ac:dyDescent="0.2">
      <c r="B376" s="2">
        <v>757</v>
      </c>
      <c r="C376" s="2">
        <v>870</v>
      </c>
      <c r="D376" s="2">
        <v>344</v>
      </c>
      <c r="E376" s="2">
        <v>199</v>
      </c>
      <c r="F376" s="2">
        <v>491</v>
      </c>
      <c r="G376" s="2">
        <v>124</v>
      </c>
      <c r="H376" s="2">
        <v>586</v>
      </c>
      <c r="I376" s="2">
        <v>985</v>
      </c>
      <c r="J376" s="2">
        <v>847</v>
      </c>
      <c r="K376" s="2">
        <v>736</v>
      </c>
      <c r="L376" s="2">
        <v>238</v>
      </c>
      <c r="M376" s="2">
        <v>381</v>
      </c>
      <c r="N376" s="2">
        <v>81</v>
      </c>
      <c r="O376" s="2">
        <v>450</v>
      </c>
      <c r="P376" s="2">
        <v>1012</v>
      </c>
      <c r="Q376" s="2">
        <v>611</v>
      </c>
      <c r="T376" s="2">
        <v>753</v>
      </c>
      <c r="U376" s="2">
        <v>866</v>
      </c>
      <c r="V376" s="2">
        <v>340</v>
      </c>
      <c r="W376" s="2">
        <v>195</v>
      </c>
      <c r="X376" s="2">
        <v>495</v>
      </c>
      <c r="Y376" s="2">
        <v>128</v>
      </c>
      <c r="Z376" s="2">
        <v>590</v>
      </c>
      <c r="AA376" s="2">
        <v>989</v>
      </c>
      <c r="AB376" s="2">
        <v>843</v>
      </c>
      <c r="AC376" s="2">
        <v>732</v>
      </c>
      <c r="AD376" s="2">
        <v>234</v>
      </c>
      <c r="AE376" s="2">
        <v>377</v>
      </c>
      <c r="AF376" s="2">
        <v>85</v>
      </c>
      <c r="AG376" s="2">
        <v>454</v>
      </c>
      <c r="AH376" s="2">
        <v>1016</v>
      </c>
      <c r="AI376" s="2">
        <v>615</v>
      </c>
    </row>
    <row r="377" spans="2:35" x14ac:dyDescent="0.2">
      <c r="B377" s="2">
        <v>850</v>
      </c>
      <c r="C377" s="2">
        <v>705</v>
      </c>
      <c r="D377" s="2">
        <v>243</v>
      </c>
      <c r="E377" s="2">
        <v>356</v>
      </c>
      <c r="F377" s="2">
        <v>80</v>
      </c>
      <c r="G377" s="2">
        <v>479</v>
      </c>
      <c r="H377" s="2">
        <v>1005</v>
      </c>
      <c r="I377" s="2">
        <v>638</v>
      </c>
      <c r="J377" s="2">
        <v>748</v>
      </c>
      <c r="K377" s="2">
        <v>891</v>
      </c>
      <c r="L377" s="2">
        <v>329</v>
      </c>
      <c r="M377" s="2">
        <v>218</v>
      </c>
      <c r="N377" s="2">
        <v>502</v>
      </c>
      <c r="O377" s="2">
        <v>101</v>
      </c>
      <c r="P377" s="2">
        <v>599</v>
      </c>
      <c r="Q377" s="2">
        <v>968</v>
      </c>
      <c r="T377" s="2">
        <v>854</v>
      </c>
      <c r="U377" s="2">
        <v>709</v>
      </c>
      <c r="V377" s="2">
        <v>247</v>
      </c>
      <c r="W377" s="2">
        <v>360</v>
      </c>
      <c r="X377" s="2">
        <v>76</v>
      </c>
      <c r="Y377" s="2">
        <v>475</v>
      </c>
      <c r="Z377" s="2">
        <v>1001</v>
      </c>
      <c r="AA377" s="2">
        <v>634</v>
      </c>
      <c r="AB377" s="2">
        <v>752</v>
      </c>
      <c r="AC377" s="2">
        <v>895</v>
      </c>
      <c r="AD377" s="2">
        <v>333</v>
      </c>
      <c r="AE377" s="2">
        <v>222</v>
      </c>
      <c r="AF377" s="2">
        <v>498</v>
      </c>
      <c r="AG377" s="2">
        <v>97</v>
      </c>
      <c r="AH377" s="2">
        <v>595</v>
      </c>
      <c r="AI377" s="2">
        <v>964</v>
      </c>
    </row>
    <row r="378" spans="2:35" x14ac:dyDescent="0.2">
      <c r="B378" s="2">
        <v>270</v>
      </c>
      <c r="C378" s="2">
        <v>157</v>
      </c>
      <c r="D378" s="2">
        <v>687</v>
      </c>
      <c r="E378" s="2">
        <v>832</v>
      </c>
      <c r="F378" s="2">
        <v>532</v>
      </c>
      <c r="G378" s="2">
        <v>899</v>
      </c>
      <c r="H378" s="2">
        <v>433</v>
      </c>
      <c r="I378" s="2">
        <v>34</v>
      </c>
      <c r="J378" s="2">
        <v>184</v>
      </c>
      <c r="K378" s="2">
        <v>295</v>
      </c>
      <c r="L378" s="2">
        <v>789</v>
      </c>
      <c r="M378" s="2">
        <v>646</v>
      </c>
      <c r="N378" s="2">
        <v>938</v>
      </c>
      <c r="O378" s="2">
        <v>569</v>
      </c>
      <c r="P378" s="2">
        <v>11</v>
      </c>
      <c r="Q378" s="2">
        <v>412</v>
      </c>
      <c r="T378" s="2">
        <v>266</v>
      </c>
      <c r="U378" s="2">
        <v>153</v>
      </c>
      <c r="V378" s="2">
        <v>683</v>
      </c>
      <c r="W378" s="2">
        <v>828</v>
      </c>
      <c r="X378" s="2">
        <v>536</v>
      </c>
      <c r="Y378" s="2">
        <v>903</v>
      </c>
      <c r="Z378" s="2">
        <v>437</v>
      </c>
      <c r="AA378" s="2">
        <v>38</v>
      </c>
      <c r="AB378" s="2">
        <v>180</v>
      </c>
      <c r="AC378" s="2">
        <v>291</v>
      </c>
      <c r="AD378" s="2">
        <v>785</v>
      </c>
      <c r="AE378" s="2">
        <v>642</v>
      </c>
      <c r="AF378" s="2">
        <v>942</v>
      </c>
      <c r="AG378" s="2">
        <v>573</v>
      </c>
      <c r="AH378" s="2">
        <v>15</v>
      </c>
      <c r="AI378" s="2">
        <v>416</v>
      </c>
    </row>
    <row r="379" spans="2:35" x14ac:dyDescent="0.2">
      <c r="B379" s="2">
        <v>169</v>
      </c>
      <c r="C379" s="2">
        <v>314</v>
      </c>
      <c r="D379" s="2">
        <v>780</v>
      </c>
      <c r="E379" s="2">
        <v>667</v>
      </c>
      <c r="F379" s="2">
        <v>951</v>
      </c>
      <c r="G379" s="2">
        <v>552</v>
      </c>
      <c r="H379" s="2">
        <v>22</v>
      </c>
      <c r="I379" s="2">
        <v>389</v>
      </c>
      <c r="J379" s="2">
        <v>275</v>
      </c>
      <c r="K379" s="2">
        <v>132</v>
      </c>
      <c r="L379" s="2">
        <v>690</v>
      </c>
      <c r="M379" s="2">
        <v>801</v>
      </c>
      <c r="N379" s="2">
        <v>525</v>
      </c>
      <c r="O379" s="2">
        <v>926</v>
      </c>
      <c r="P379" s="2">
        <v>432</v>
      </c>
      <c r="Q379" s="2">
        <v>63</v>
      </c>
      <c r="T379" s="2">
        <v>173</v>
      </c>
      <c r="U379" s="2">
        <v>318</v>
      </c>
      <c r="V379" s="2">
        <v>784</v>
      </c>
      <c r="W379" s="2">
        <v>671</v>
      </c>
      <c r="X379" s="2">
        <v>947</v>
      </c>
      <c r="Y379" s="2">
        <v>548</v>
      </c>
      <c r="Z379" s="2">
        <v>18</v>
      </c>
      <c r="AA379" s="2">
        <v>385</v>
      </c>
      <c r="AB379" s="2">
        <v>279</v>
      </c>
      <c r="AC379" s="2">
        <v>136</v>
      </c>
      <c r="AD379" s="2">
        <v>694</v>
      </c>
      <c r="AE379" s="2">
        <v>805</v>
      </c>
      <c r="AF379" s="2">
        <v>521</v>
      </c>
      <c r="AG379" s="2">
        <v>922</v>
      </c>
      <c r="AH379" s="2">
        <v>428</v>
      </c>
      <c r="AI379" s="2">
        <v>59</v>
      </c>
    </row>
    <row r="380" spans="2:35" x14ac:dyDescent="0.2">
      <c r="B380" s="2">
        <v>451</v>
      </c>
      <c r="C380" s="2">
        <v>84</v>
      </c>
      <c r="D380" s="2">
        <v>610</v>
      </c>
      <c r="E380" s="2">
        <v>1009</v>
      </c>
      <c r="F380" s="2">
        <v>733</v>
      </c>
      <c r="G380" s="2">
        <v>846</v>
      </c>
      <c r="H380" s="2">
        <v>384</v>
      </c>
      <c r="I380" s="2">
        <v>239</v>
      </c>
      <c r="J380" s="2">
        <v>121</v>
      </c>
      <c r="K380" s="2">
        <v>490</v>
      </c>
      <c r="L380" s="2">
        <v>988</v>
      </c>
      <c r="M380" s="2">
        <v>587</v>
      </c>
      <c r="N380" s="2">
        <v>871</v>
      </c>
      <c r="O380" s="2">
        <v>760</v>
      </c>
      <c r="P380" s="2">
        <v>198</v>
      </c>
      <c r="Q380" s="2">
        <v>341</v>
      </c>
      <c r="T380" s="2">
        <v>455</v>
      </c>
      <c r="U380" s="2">
        <v>88</v>
      </c>
      <c r="V380" s="2">
        <v>614</v>
      </c>
      <c r="W380" s="2">
        <v>1013</v>
      </c>
      <c r="X380" s="2">
        <v>729</v>
      </c>
      <c r="Y380" s="2">
        <v>842</v>
      </c>
      <c r="Z380" s="2">
        <v>380</v>
      </c>
      <c r="AA380" s="2">
        <v>235</v>
      </c>
      <c r="AB380" s="2">
        <v>125</v>
      </c>
      <c r="AC380" s="2">
        <v>494</v>
      </c>
      <c r="AD380" s="2">
        <v>992</v>
      </c>
      <c r="AE380" s="2">
        <v>591</v>
      </c>
      <c r="AF380" s="2">
        <v>867</v>
      </c>
      <c r="AG380" s="2">
        <v>756</v>
      </c>
      <c r="AH380" s="2">
        <v>194</v>
      </c>
      <c r="AI380" s="2">
        <v>337</v>
      </c>
    </row>
    <row r="381" spans="2:35" x14ac:dyDescent="0.2">
      <c r="B381" s="2">
        <v>104</v>
      </c>
      <c r="C381" s="2">
        <v>503</v>
      </c>
      <c r="D381" s="2">
        <v>965</v>
      </c>
      <c r="E381" s="2">
        <v>598</v>
      </c>
      <c r="F381" s="2">
        <v>890</v>
      </c>
      <c r="G381" s="2">
        <v>745</v>
      </c>
      <c r="H381" s="2">
        <v>219</v>
      </c>
      <c r="I381" s="2">
        <v>332</v>
      </c>
      <c r="J381" s="2">
        <v>478</v>
      </c>
      <c r="K381" s="2">
        <v>77</v>
      </c>
      <c r="L381" s="2">
        <v>639</v>
      </c>
      <c r="M381" s="2">
        <v>1008</v>
      </c>
      <c r="N381" s="2">
        <v>708</v>
      </c>
      <c r="O381" s="2">
        <v>851</v>
      </c>
      <c r="P381" s="2">
        <v>353</v>
      </c>
      <c r="Q381" s="2">
        <v>242</v>
      </c>
      <c r="T381" s="2">
        <v>100</v>
      </c>
      <c r="U381" s="2">
        <v>499</v>
      </c>
      <c r="V381" s="2">
        <v>961</v>
      </c>
      <c r="W381" s="2">
        <v>594</v>
      </c>
      <c r="X381" s="2">
        <v>894</v>
      </c>
      <c r="Y381" s="2">
        <v>749</v>
      </c>
      <c r="Z381" s="2">
        <v>223</v>
      </c>
      <c r="AA381" s="2">
        <v>336</v>
      </c>
      <c r="AB381" s="2">
        <v>474</v>
      </c>
      <c r="AC381" s="2">
        <v>73</v>
      </c>
      <c r="AD381" s="2">
        <v>635</v>
      </c>
      <c r="AE381" s="2">
        <v>1004</v>
      </c>
      <c r="AF381" s="2">
        <v>712</v>
      </c>
      <c r="AG381" s="2">
        <v>855</v>
      </c>
      <c r="AH381" s="2">
        <v>357</v>
      </c>
      <c r="AI381" s="2">
        <v>246</v>
      </c>
    </row>
    <row r="382" spans="2:35" x14ac:dyDescent="0.2">
      <c r="B382" s="2">
        <v>572</v>
      </c>
      <c r="C382" s="2">
        <v>939</v>
      </c>
      <c r="D382" s="2">
        <v>409</v>
      </c>
      <c r="E382" s="2">
        <v>10</v>
      </c>
      <c r="F382" s="2">
        <v>294</v>
      </c>
      <c r="G382" s="2">
        <v>181</v>
      </c>
      <c r="H382" s="2">
        <v>647</v>
      </c>
      <c r="I382" s="2">
        <v>792</v>
      </c>
      <c r="J382" s="2">
        <v>898</v>
      </c>
      <c r="K382" s="2">
        <v>529</v>
      </c>
      <c r="L382" s="2">
        <v>35</v>
      </c>
      <c r="M382" s="2">
        <v>436</v>
      </c>
      <c r="N382" s="2">
        <v>160</v>
      </c>
      <c r="O382" s="2">
        <v>271</v>
      </c>
      <c r="P382" s="2">
        <v>829</v>
      </c>
      <c r="Q382" s="2">
        <v>686</v>
      </c>
      <c r="T382" s="2">
        <v>576</v>
      </c>
      <c r="U382" s="2">
        <v>943</v>
      </c>
      <c r="V382" s="2">
        <v>413</v>
      </c>
      <c r="W382" s="2">
        <v>14</v>
      </c>
      <c r="X382" s="2">
        <v>290</v>
      </c>
      <c r="Y382" s="2">
        <v>177</v>
      </c>
      <c r="Z382" s="2">
        <v>643</v>
      </c>
      <c r="AA382" s="2">
        <v>788</v>
      </c>
      <c r="AB382" s="2">
        <v>902</v>
      </c>
      <c r="AC382" s="2">
        <v>533</v>
      </c>
      <c r="AD382" s="2">
        <v>39</v>
      </c>
      <c r="AE382" s="2">
        <v>440</v>
      </c>
      <c r="AF382" s="2">
        <v>156</v>
      </c>
      <c r="AG382" s="2">
        <v>267</v>
      </c>
      <c r="AH382" s="2">
        <v>825</v>
      </c>
      <c r="AI382" s="2">
        <v>682</v>
      </c>
    </row>
    <row r="383" spans="2:35" x14ac:dyDescent="0.2">
      <c r="B383" s="2">
        <v>927</v>
      </c>
      <c r="C383" s="2">
        <v>528</v>
      </c>
      <c r="D383" s="2">
        <v>62</v>
      </c>
      <c r="E383" s="2">
        <v>429</v>
      </c>
      <c r="F383" s="2">
        <v>129</v>
      </c>
      <c r="G383" s="2">
        <v>274</v>
      </c>
      <c r="H383" s="2">
        <v>804</v>
      </c>
      <c r="I383" s="2">
        <v>691</v>
      </c>
      <c r="J383" s="2">
        <v>549</v>
      </c>
      <c r="K383" s="2">
        <v>950</v>
      </c>
      <c r="L383" s="2">
        <v>392</v>
      </c>
      <c r="M383" s="2">
        <v>23</v>
      </c>
      <c r="N383" s="2">
        <v>315</v>
      </c>
      <c r="O383" s="2">
        <v>172</v>
      </c>
      <c r="P383" s="2">
        <v>666</v>
      </c>
      <c r="Q383" s="2">
        <v>777</v>
      </c>
      <c r="T383" s="2">
        <v>923</v>
      </c>
      <c r="U383" s="2">
        <v>524</v>
      </c>
      <c r="V383" s="2">
        <v>58</v>
      </c>
      <c r="W383" s="2">
        <v>425</v>
      </c>
      <c r="X383" s="2">
        <v>133</v>
      </c>
      <c r="Y383" s="2">
        <v>278</v>
      </c>
      <c r="Z383" s="2">
        <v>808</v>
      </c>
      <c r="AA383" s="2">
        <v>695</v>
      </c>
      <c r="AB383" s="2">
        <v>545</v>
      </c>
      <c r="AC383" s="2">
        <v>946</v>
      </c>
      <c r="AD383" s="2">
        <v>388</v>
      </c>
      <c r="AE383" s="2">
        <v>19</v>
      </c>
      <c r="AF383" s="2">
        <v>319</v>
      </c>
      <c r="AG383" s="2">
        <v>176</v>
      </c>
      <c r="AH383" s="2">
        <v>670</v>
      </c>
      <c r="AI383" s="2">
        <v>781</v>
      </c>
    </row>
    <row r="384" spans="2:35" x14ac:dyDescent="0.2">
      <c r="B384" s="2">
        <v>578</v>
      </c>
      <c r="C384" s="2">
        <v>977</v>
      </c>
      <c r="D384" s="2">
        <v>483</v>
      </c>
      <c r="E384" s="2">
        <v>116</v>
      </c>
      <c r="F384" s="2">
        <v>352</v>
      </c>
      <c r="G384" s="2">
        <v>207</v>
      </c>
      <c r="H384" s="2">
        <v>765</v>
      </c>
      <c r="I384" s="2">
        <v>878</v>
      </c>
      <c r="J384" s="2">
        <v>1020</v>
      </c>
      <c r="K384" s="2">
        <v>619</v>
      </c>
      <c r="L384" s="2">
        <v>89</v>
      </c>
      <c r="M384" s="2">
        <v>458</v>
      </c>
      <c r="N384" s="2">
        <v>230</v>
      </c>
      <c r="O384" s="2">
        <v>373</v>
      </c>
      <c r="P384" s="2">
        <v>839</v>
      </c>
      <c r="Q384" s="2">
        <v>728</v>
      </c>
      <c r="T384" s="2">
        <v>582</v>
      </c>
      <c r="U384" s="2">
        <v>981</v>
      </c>
      <c r="V384" s="2">
        <v>487</v>
      </c>
      <c r="W384" s="2">
        <v>120</v>
      </c>
      <c r="X384" s="2">
        <v>348</v>
      </c>
      <c r="Y384" s="2">
        <v>203</v>
      </c>
      <c r="Z384" s="2">
        <v>761</v>
      </c>
      <c r="AA384" s="2">
        <v>874</v>
      </c>
      <c r="AB384" s="2">
        <v>1024</v>
      </c>
      <c r="AC384" s="2">
        <v>623</v>
      </c>
      <c r="AD384" s="2">
        <v>93</v>
      </c>
      <c r="AE384" s="2">
        <v>462</v>
      </c>
      <c r="AF384" s="2">
        <v>226</v>
      </c>
      <c r="AG384" s="2">
        <v>369</v>
      </c>
      <c r="AH384" s="2">
        <v>835</v>
      </c>
      <c r="AI384" s="2">
        <v>724</v>
      </c>
    </row>
    <row r="385" spans="2:35" x14ac:dyDescent="0.2">
      <c r="B385" s="2">
        <v>997</v>
      </c>
      <c r="C385" s="2">
        <v>630</v>
      </c>
      <c r="D385" s="2">
        <v>72</v>
      </c>
      <c r="E385" s="2">
        <v>471</v>
      </c>
      <c r="F385" s="2">
        <v>251</v>
      </c>
      <c r="G385" s="2">
        <v>364</v>
      </c>
      <c r="H385" s="2">
        <v>858</v>
      </c>
      <c r="I385" s="2">
        <v>713</v>
      </c>
      <c r="J385" s="2">
        <v>607</v>
      </c>
      <c r="K385" s="2">
        <v>976</v>
      </c>
      <c r="L385" s="2">
        <v>510</v>
      </c>
      <c r="M385" s="2">
        <v>109</v>
      </c>
      <c r="N385" s="2">
        <v>321</v>
      </c>
      <c r="O385" s="2">
        <v>210</v>
      </c>
      <c r="P385" s="2">
        <v>740</v>
      </c>
      <c r="Q385" s="2">
        <v>883</v>
      </c>
      <c r="T385" s="2">
        <v>993</v>
      </c>
      <c r="U385" s="2">
        <v>626</v>
      </c>
      <c r="V385" s="2">
        <v>68</v>
      </c>
      <c r="W385" s="2">
        <v>467</v>
      </c>
      <c r="X385" s="2">
        <v>255</v>
      </c>
      <c r="Y385" s="2">
        <v>368</v>
      </c>
      <c r="Z385" s="2">
        <v>862</v>
      </c>
      <c r="AA385" s="2">
        <v>717</v>
      </c>
      <c r="AB385" s="2">
        <v>603</v>
      </c>
      <c r="AC385" s="2">
        <v>972</v>
      </c>
      <c r="AD385" s="2">
        <v>506</v>
      </c>
      <c r="AE385" s="2">
        <v>105</v>
      </c>
      <c r="AF385" s="2">
        <v>325</v>
      </c>
      <c r="AG385" s="2">
        <v>214</v>
      </c>
      <c r="AH385" s="2">
        <v>744</v>
      </c>
      <c r="AI385" s="2">
        <v>887</v>
      </c>
    </row>
    <row r="386" spans="2:35" x14ac:dyDescent="0.2">
      <c r="B386" s="2">
        <v>441</v>
      </c>
      <c r="C386" s="2">
        <v>42</v>
      </c>
      <c r="D386" s="2">
        <v>540</v>
      </c>
      <c r="E386" s="2">
        <v>907</v>
      </c>
      <c r="F386" s="2">
        <v>679</v>
      </c>
      <c r="G386" s="2">
        <v>824</v>
      </c>
      <c r="H386" s="2">
        <v>262</v>
      </c>
      <c r="I386" s="2">
        <v>149</v>
      </c>
      <c r="J386" s="2">
        <v>3</v>
      </c>
      <c r="K386" s="2">
        <v>404</v>
      </c>
      <c r="L386" s="2">
        <v>930</v>
      </c>
      <c r="M386" s="2">
        <v>561</v>
      </c>
      <c r="N386" s="2">
        <v>797</v>
      </c>
      <c r="O386" s="2">
        <v>654</v>
      </c>
      <c r="P386" s="2">
        <v>192</v>
      </c>
      <c r="Q386" s="2">
        <v>303</v>
      </c>
      <c r="T386" s="2">
        <v>445</v>
      </c>
      <c r="U386" s="2">
        <v>46</v>
      </c>
      <c r="V386" s="2">
        <v>544</v>
      </c>
      <c r="W386" s="2">
        <v>911</v>
      </c>
      <c r="X386" s="2">
        <v>675</v>
      </c>
      <c r="Y386" s="2">
        <v>820</v>
      </c>
      <c r="Z386" s="2">
        <v>258</v>
      </c>
      <c r="AA386" s="2">
        <v>145</v>
      </c>
      <c r="AB386" s="2">
        <v>7</v>
      </c>
      <c r="AC386" s="2">
        <v>408</v>
      </c>
      <c r="AD386" s="2">
        <v>934</v>
      </c>
      <c r="AE386" s="2">
        <v>565</v>
      </c>
      <c r="AF386" s="2">
        <v>793</v>
      </c>
      <c r="AG386" s="2">
        <v>650</v>
      </c>
      <c r="AH386" s="2">
        <v>188</v>
      </c>
      <c r="AI386" s="2">
        <v>299</v>
      </c>
    </row>
    <row r="387" spans="2:35" x14ac:dyDescent="0.2">
      <c r="B387" s="2">
        <v>30</v>
      </c>
      <c r="C387" s="2">
        <v>397</v>
      </c>
      <c r="D387" s="2">
        <v>959</v>
      </c>
      <c r="E387" s="2">
        <v>560</v>
      </c>
      <c r="F387" s="2">
        <v>772</v>
      </c>
      <c r="G387" s="2">
        <v>659</v>
      </c>
      <c r="H387" s="2">
        <v>161</v>
      </c>
      <c r="I387" s="2">
        <v>306</v>
      </c>
      <c r="J387" s="2">
        <v>424</v>
      </c>
      <c r="K387" s="2">
        <v>55</v>
      </c>
      <c r="L387" s="2">
        <v>517</v>
      </c>
      <c r="M387" s="2">
        <v>918</v>
      </c>
      <c r="N387" s="2">
        <v>698</v>
      </c>
      <c r="O387" s="2">
        <v>809</v>
      </c>
      <c r="P387" s="2">
        <v>283</v>
      </c>
      <c r="Q387" s="2">
        <v>140</v>
      </c>
      <c r="T387" s="2">
        <v>26</v>
      </c>
      <c r="U387" s="2">
        <v>393</v>
      </c>
      <c r="V387" s="2">
        <v>955</v>
      </c>
      <c r="W387" s="2">
        <v>556</v>
      </c>
      <c r="X387" s="2">
        <v>776</v>
      </c>
      <c r="Y387" s="2">
        <v>663</v>
      </c>
      <c r="Z387" s="2">
        <v>165</v>
      </c>
      <c r="AA387" s="2">
        <v>310</v>
      </c>
      <c r="AB387" s="2">
        <v>420</v>
      </c>
      <c r="AC387" s="2">
        <v>51</v>
      </c>
      <c r="AD387" s="2">
        <v>513</v>
      </c>
      <c r="AE387" s="2">
        <v>914</v>
      </c>
      <c r="AF387" s="2">
        <v>702</v>
      </c>
      <c r="AG387" s="2">
        <v>813</v>
      </c>
      <c r="AH387" s="2">
        <v>287</v>
      </c>
      <c r="AI387" s="2">
        <v>144</v>
      </c>
    </row>
    <row r="390" spans="2:35" x14ac:dyDescent="0.2">
      <c r="B390" s="2">
        <v>19</v>
      </c>
      <c r="C390" s="2">
        <v>39</v>
      </c>
      <c r="D390" s="2">
        <v>73</v>
      </c>
      <c r="E390" s="2">
        <v>125</v>
      </c>
      <c r="F390" s="2">
        <v>144</v>
      </c>
      <c r="G390" s="2">
        <v>188</v>
      </c>
      <c r="H390" s="2">
        <v>214</v>
      </c>
      <c r="I390" s="2">
        <v>226</v>
      </c>
      <c r="J390" s="2">
        <v>286</v>
      </c>
      <c r="K390" s="2">
        <v>298</v>
      </c>
      <c r="L390" s="2">
        <v>328</v>
      </c>
      <c r="M390" s="2">
        <v>372</v>
      </c>
      <c r="N390" s="2">
        <v>385</v>
      </c>
      <c r="O390" s="2">
        <v>437</v>
      </c>
      <c r="P390" s="2">
        <v>475</v>
      </c>
      <c r="Q390" s="2">
        <v>495</v>
      </c>
      <c r="T390" s="2">
        <v>23</v>
      </c>
      <c r="U390" s="2">
        <v>35</v>
      </c>
      <c r="V390" s="2">
        <v>77</v>
      </c>
      <c r="W390" s="2">
        <v>121</v>
      </c>
      <c r="X390" s="2">
        <v>140</v>
      </c>
      <c r="Y390" s="2">
        <v>192</v>
      </c>
      <c r="Z390" s="2">
        <v>210</v>
      </c>
      <c r="AA390" s="2">
        <v>230</v>
      </c>
      <c r="AB390" s="2">
        <v>282</v>
      </c>
      <c r="AC390" s="2">
        <v>302</v>
      </c>
      <c r="AD390" s="2">
        <v>324</v>
      </c>
      <c r="AE390" s="2">
        <v>376</v>
      </c>
      <c r="AF390" s="2">
        <v>389</v>
      </c>
      <c r="AG390" s="2">
        <v>433</v>
      </c>
      <c r="AH390" s="2">
        <v>479</v>
      </c>
      <c r="AI390" s="2">
        <v>491</v>
      </c>
    </row>
    <row r="391" spans="2:35" x14ac:dyDescent="0.2">
      <c r="B391" s="2">
        <v>30</v>
      </c>
      <c r="C391" s="2">
        <v>42</v>
      </c>
      <c r="D391" s="2">
        <v>72</v>
      </c>
      <c r="E391" s="2">
        <v>116</v>
      </c>
      <c r="F391" s="2">
        <v>129</v>
      </c>
      <c r="G391" s="2">
        <v>181</v>
      </c>
      <c r="H391" s="2">
        <v>219</v>
      </c>
      <c r="I391" s="2">
        <v>239</v>
      </c>
      <c r="J391" s="2">
        <v>275</v>
      </c>
      <c r="K391" s="2">
        <v>295</v>
      </c>
      <c r="L391" s="2">
        <v>329</v>
      </c>
      <c r="M391" s="2">
        <v>381</v>
      </c>
      <c r="N391" s="2">
        <v>400</v>
      </c>
      <c r="O391" s="2">
        <v>444</v>
      </c>
      <c r="P391" s="2">
        <v>470</v>
      </c>
      <c r="Q391" s="2">
        <v>482</v>
      </c>
      <c r="T391" s="2">
        <v>26</v>
      </c>
      <c r="U391" s="2">
        <v>46</v>
      </c>
      <c r="V391" s="2">
        <v>68</v>
      </c>
      <c r="W391" s="2">
        <v>120</v>
      </c>
      <c r="X391" s="2">
        <v>133</v>
      </c>
      <c r="Y391" s="2">
        <v>177</v>
      </c>
      <c r="Z391" s="2">
        <v>223</v>
      </c>
      <c r="AA391" s="2">
        <v>235</v>
      </c>
      <c r="AB391" s="2">
        <v>279</v>
      </c>
      <c r="AC391" s="2">
        <v>291</v>
      </c>
      <c r="AD391" s="2">
        <v>333</v>
      </c>
      <c r="AE391" s="2">
        <v>377</v>
      </c>
      <c r="AF391" s="2">
        <v>396</v>
      </c>
      <c r="AG391" s="2">
        <v>448</v>
      </c>
      <c r="AH391" s="2">
        <v>466</v>
      </c>
      <c r="AI391" s="2">
        <v>486</v>
      </c>
    </row>
    <row r="404" spans="2:35" x14ac:dyDescent="0.2">
      <c r="I404" s="2">
        <v>7</v>
      </c>
      <c r="AA404" s="2">
        <v>23</v>
      </c>
    </row>
    <row r="407" spans="2:35" x14ac:dyDescent="0.2">
      <c r="F407" s="2" t="s">
        <v>5</v>
      </c>
      <c r="X407" s="2" t="s">
        <v>5</v>
      </c>
    </row>
    <row r="409" spans="2:35" ht="21" x14ac:dyDescent="0.35">
      <c r="I409" s="93" t="s">
        <v>1190</v>
      </c>
      <c r="AA409" s="93" t="s">
        <v>1194</v>
      </c>
    </row>
    <row r="410" spans="2:35" ht="15" x14ac:dyDescent="0.25">
      <c r="I410" s="94" t="s">
        <v>1203</v>
      </c>
      <c r="AA410" s="94" t="s">
        <v>1204</v>
      </c>
    </row>
    <row r="411" spans="2:35" ht="15" x14ac:dyDescent="0.25">
      <c r="I411" s="94"/>
    </row>
    <row r="414" spans="2:35" x14ac:dyDescent="0.2">
      <c r="B414" s="2">
        <v>885</v>
      </c>
      <c r="C414" s="2">
        <v>742</v>
      </c>
      <c r="D414" s="2">
        <v>216</v>
      </c>
      <c r="E414" s="2">
        <v>327</v>
      </c>
      <c r="F414" s="2">
        <v>107</v>
      </c>
      <c r="G414" s="2">
        <v>508</v>
      </c>
      <c r="H414" s="2">
        <v>970</v>
      </c>
      <c r="I414" s="2">
        <v>601</v>
      </c>
      <c r="J414" s="2">
        <v>719</v>
      </c>
      <c r="K414" s="2">
        <v>864</v>
      </c>
      <c r="L414" s="2">
        <v>366</v>
      </c>
      <c r="M414" s="2">
        <v>253</v>
      </c>
      <c r="N414" s="2">
        <v>465</v>
      </c>
      <c r="O414" s="2">
        <v>66</v>
      </c>
      <c r="P414" s="2">
        <v>628</v>
      </c>
      <c r="Q414" s="2">
        <v>995</v>
      </c>
      <c r="T414" s="2">
        <v>881</v>
      </c>
      <c r="U414" s="2">
        <v>738</v>
      </c>
      <c r="V414" s="2">
        <v>212</v>
      </c>
      <c r="W414" s="2">
        <v>323</v>
      </c>
      <c r="X414" s="2">
        <v>111</v>
      </c>
      <c r="Y414" s="2">
        <v>512</v>
      </c>
      <c r="Z414" s="2">
        <v>974</v>
      </c>
      <c r="AA414" s="2">
        <v>605</v>
      </c>
      <c r="AB414" s="2">
        <v>715</v>
      </c>
      <c r="AC414" s="2">
        <v>860</v>
      </c>
      <c r="AD414" s="2">
        <v>362</v>
      </c>
      <c r="AE414" s="2">
        <v>249</v>
      </c>
      <c r="AF414" s="2">
        <v>469</v>
      </c>
      <c r="AG414" s="2">
        <v>70</v>
      </c>
      <c r="AH414" s="2">
        <v>632</v>
      </c>
      <c r="AI414" s="2">
        <v>999</v>
      </c>
    </row>
    <row r="415" spans="2:35" x14ac:dyDescent="0.2">
      <c r="B415" s="2">
        <v>722</v>
      </c>
      <c r="C415" s="2">
        <v>833</v>
      </c>
      <c r="D415" s="2">
        <v>371</v>
      </c>
      <c r="E415" s="2">
        <v>228</v>
      </c>
      <c r="F415" s="2">
        <v>464</v>
      </c>
      <c r="G415" s="2">
        <v>95</v>
      </c>
      <c r="H415" s="2">
        <v>621</v>
      </c>
      <c r="I415" s="2">
        <v>1022</v>
      </c>
      <c r="J415" s="2">
        <v>876</v>
      </c>
      <c r="K415" s="2">
        <v>763</v>
      </c>
      <c r="L415" s="2">
        <v>201</v>
      </c>
      <c r="M415" s="2">
        <v>346</v>
      </c>
      <c r="N415" s="2">
        <v>118</v>
      </c>
      <c r="O415" s="2">
        <v>485</v>
      </c>
      <c r="P415" s="2">
        <v>983</v>
      </c>
      <c r="Q415" s="2">
        <v>584</v>
      </c>
      <c r="T415" s="2">
        <v>726</v>
      </c>
      <c r="U415" s="2">
        <v>837</v>
      </c>
      <c r="V415" s="2">
        <v>375</v>
      </c>
      <c r="W415" s="2">
        <v>232</v>
      </c>
      <c r="X415" s="2">
        <v>460</v>
      </c>
      <c r="Y415" s="2">
        <v>91</v>
      </c>
      <c r="Z415" s="2">
        <v>617</v>
      </c>
      <c r="AA415" s="2">
        <v>1018</v>
      </c>
      <c r="AB415" s="2">
        <v>880</v>
      </c>
      <c r="AC415" s="2">
        <v>767</v>
      </c>
      <c r="AD415" s="2">
        <v>205</v>
      </c>
      <c r="AE415" s="2">
        <v>350</v>
      </c>
      <c r="AF415" s="2">
        <v>114</v>
      </c>
      <c r="AG415" s="2">
        <v>481</v>
      </c>
      <c r="AH415" s="2">
        <v>979</v>
      </c>
      <c r="AI415" s="2">
        <v>580</v>
      </c>
    </row>
    <row r="416" spans="2:35" x14ac:dyDescent="0.2">
      <c r="B416" s="2">
        <v>142</v>
      </c>
      <c r="C416" s="2">
        <v>285</v>
      </c>
      <c r="D416" s="2">
        <v>815</v>
      </c>
      <c r="E416" s="2">
        <v>704</v>
      </c>
      <c r="F416" s="2">
        <v>916</v>
      </c>
      <c r="G416" s="2">
        <v>515</v>
      </c>
      <c r="H416" s="2">
        <v>49</v>
      </c>
      <c r="I416" s="2">
        <v>418</v>
      </c>
      <c r="J416" s="2">
        <v>312</v>
      </c>
      <c r="K416" s="2">
        <v>167</v>
      </c>
      <c r="L416" s="2">
        <v>661</v>
      </c>
      <c r="M416" s="2">
        <v>774</v>
      </c>
      <c r="N416" s="2">
        <v>554</v>
      </c>
      <c r="O416" s="2">
        <v>953</v>
      </c>
      <c r="P416" s="2">
        <v>395</v>
      </c>
      <c r="Q416" s="2">
        <v>28</v>
      </c>
      <c r="T416" s="2">
        <v>138</v>
      </c>
      <c r="U416" s="2">
        <v>281</v>
      </c>
      <c r="V416" s="2">
        <v>811</v>
      </c>
      <c r="W416" s="2">
        <v>700</v>
      </c>
      <c r="X416" s="2">
        <v>920</v>
      </c>
      <c r="Y416" s="2">
        <v>519</v>
      </c>
      <c r="Z416" s="2">
        <v>53</v>
      </c>
      <c r="AA416" s="2">
        <v>422</v>
      </c>
      <c r="AB416" s="2">
        <v>308</v>
      </c>
      <c r="AC416" s="2">
        <v>163</v>
      </c>
      <c r="AD416" s="2">
        <v>657</v>
      </c>
      <c r="AE416" s="2">
        <v>770</v>
      </c>
      <c r="AF416" s="2">
        <v>558</v>
      </c>
      <c r="AG416" s="2">
        <v>957</v>
      </c>
      <c r="AH416" s="2">
        <v>399</v>
      </c>
      <c r="AI416" s="2">
        <v>32</v>
      </c>
    </row>
    <row r="417" spans="2:35" x14ac:dyDescent="0.2">
      <c r="B417" s="2">
        <v>297</v>
      </c>
      <c r="C417" s="2">
        <v>186</v>
      </c>
      <c r="D417" s="2">
        <v>652</v>
      </c>
      <c r="E417" s="2">
        <v>795</v>
      </c>
      <c r="F417" s="2">
        <v>567</v>
      </c>
      <c r="G417" s="2">
        <v>936</v>
      </c>
      <c r="H417" s="2">
        <v>406</v>
      </c>
      <c r="I417" s="2">
        <v>5</v>
      </c>
      <c r="J417" s="2">
        <v>147</v>
      </c>
      <c r="K417" s="2">
        <v>260</v>
      </c>
      <c r="L417" s="2">
        <v>818</v>
      </c>
      <c r="M417" s="2">
        <v>673</v>
      </c>
      <c r="N417" s="2">
        <v>909</v>
      </c>
      <c r="O417" s="2">
        <v>542</v>
      </c>
      <c r="P417" s="2">
        <v>48</v>
      </c>
      <c r="Q417" s="2">
        <v>447</v>
      </c>
      <c r="T417" s="2">
        <v>301</v>
      </c>
      <c r="U417" s="2">
        <v>190</v>
      </c>
      <c r="V417" s="2">
        <v>656</v>
      </c>
      <c r="W417" s="2">
        <v>799</v>
      </c>
      <c r="X417" s="2">
        <v>563</v>
      </c>
      <c r="Y417" s="2">
        <v>932</v>
      </c>
      <c r="Z417" s="2">
        <v>402</v>
      </c>
      <c r="AA417" s="2">
        <v>1</v>
      </c>
      <c r="AB417" s="2">
        <v>151</v>
      </c>
      <c r="AC417" s="2">
        <v>264</v>
      </c>
      <c r="AD417" s="2">
        <v>822</v>
      </c>
      <c r="AE417" s="2">
        <v>677</v>
      </c>
      <c r="AF417" s="2">
        <v>905</v>
      </c>
      <c r="AG417" s="2">
        <v>538</v>
      </c>
      <c r="AH417" s="2">
        <v>44</v>
      </c>
      <c r="AI417" s="2">
        <v>443</v>
      </c>
    </row>
    <row r="418" spans="2:35" x14ac:dyDescent="0.2">
      <c r="B418" s="2">
        <v>248</v>
      </c>
      <c r="C418" s="2">
        <v>359</v>
      </c>
      <c r="D418" s="2">
        <v>853</v>
      </c>
      <c r="E418" s="2">
        <v>710</v>
      </c>
      <c r="F418" s="2">
        <v>1002</v>
      </c>
      <c r="G418" s="2">
        <v>633</v>
      </c>
      <c r="H418" s="2">
        <v>75</v>
      </c>
      <c r="I418" s="2">
        <v>476</v>
      </c>
      <c r="J418" s="2">
        <v>334</v>
      </c>
      <c r="K418" s="2">
        <v>221</v>
      </c>
      <c r="L418" s="2">
        <v>751</v>
      </c>
      <c r="M418" s="2">
        <v>896</v>
      </c>
      <c r="N418" s="2">
        <v>596</v>
      </c>
      <c r="O418" s="2">
        <v>963</v>
      </c>
      <c r="P418" s="2">
        <v>497</v>
      </c>
      <c r="Q418" s="2">
        <v>98</v>
      </c>
      <c r="T418" s="2">
        <v>244</v>
      </c>
      <c r="U418" s="2">
        <v>355</v>
      </c>
      <c r="V418" s="2">
        <v>849</v>
      </c>
      <c r="W418" s="2">
        <v>706</v>
      </c>
      <c r="X418" s="2">
        <v>1006</v>
      </c>
      <c r="Y418" s="2">
        <v>637</v>
      </c>
      <c r="Z418" s="2">
        <v>79</v>
      </c>
      <c r="AA418" s="2">
        <v>480</v>
      </c>
      <c r="AB418" s="2">
        <v>330</v>
      </c>
      <c r="AC418" s="2">
        <v>217</v>
      </c>
      <c r="AD418" s="2">
        <v>747</v>
      </c>
      <c r="AE418" s="2">
        <v>892</v>
      </c>
      <c r="AF418" s="2">
        <v>600</v>
      </c>
      <c r="AG418" s="2">
        <v>967</v>
      </c>
      <c r="AH418" s="2">
        <v>501</v>
      </c>
      <c r="AI418" s="2">
        <v>102</v>
      </c>
    </row>
    <row r="419" spans="2:35" x14ac:dyDescent="0.2">
      <c r="B419" s="2">
        <v>339</v>
      </c>
      <c r="C419" s="2">
        <v>196</v>
      </c>
      <c r="D419" s="2">
        <v>754</v>
      </c>
      <c r="E419" s="2">
        <v>865</v>
      </c>
      <c r="F419" s="2">
        <v>589</v>
      </c>
      <c r="G419" s="2">
        <v>990</v>
      </c>
      <c r="H419" s="2">
        <v>496</v>
      </c>
      <c r="I419" s="2">
        <v>127</v>
      </c>
      <c r="J419" s="2">
        <v>233</v>
      </c>
      <c r="K419" s="2">
        <v>378</v>
      </c>
      <c r="L419" s="2">
        <v>844</v>
      </c>
      <c r="M419" s="2">
        <v>731</v>
      </c>
      <c r="N419" s="2">
        <v>1015</v>
      </c>
      <c r="O419" s="2">
        <v>616</v>
      </c>
      <c r="P419" s="2">
        <v>86</v>
      </c>
      <c r="Q419" s="2">
        <v>453</v>
      </c>
      <c r="T419" s="2">
        <v>343</v>
      </c>
      <c r="U419" s="2">
        <v>200</v>
      </c>
      <c r="V419" s="2">
        <v>758</v>
      </c>
      <c r="W419" s="2">
        <v>869</v>
      </c>
      <c r="X419" s="2">
        <v>585</v>
      </c>
      <c r="Y419" s="2">
        <v>986</v>
      </c>
      <c r="Z419" s="2">
        <v>492</v>
      </c>
      <c r="AA419" s="2">
        <v>123</v>
      </c>
      <c r="AB419" s="2">
        <v>237</v>
      </c>
      <c r="AC419" s="2">
        <v>382</v>
      </c>
      <c r="AD419" s="2">
        <v>848</v>
      </c>
      <c r="AE419" s="2">
        <v>735</v>
      </c>
      <c r="AF419" s="2">
        <v>1011</v>
      </c>
      <c r="AG419" s="2">
        <v>612</v>
      </c>
      <c r="AH419" s="2">
        <v>82</v>
      </c>
      <c r="AI419" s="2">
        <v>449</v>
      </c>
    </row>
    <row r="420" spans="2:35" x14ac:dyDescent="0.2">
      <c r="B420" s="2">
        <v>783</v>
      </c>
      <c r="C420" s="2">
        <v>672</v>
      </c>
      <c r="D420" s="2">
        <v>174</v>
      </c>
      <c r="E420" s="2">
        <v>317</v>
      </c>
      <c r="F420" s="2">
        <v>17</v>
      </c>
      <c r="G420" s="2">
        <v>386</v>
      </c>
      <c r="H420" s="2">
        <v>948</v>
      </c>
      <c r="I420" s="2">
        <v>547</v>
      </c>
      <c r="J420" s="2">
        <v>693</v>
      </c>
      <c r="K420" s="2">
        <v>806</v>
      </c>
      <c r="L420" s="2">
        <v>280</v>
      </c>
      <c r="M420" s="2">
        <v>135</v>
      </c>
      <c r="N420" s="2">
        <v>427</v>
      </c>
      <c r="O420" s="2">
        <v>60</v>
      </c>
      <c r="P420" s="2">
        <v>522</v>
      </c>
      <c r="Q420" s="2">
        <v>921</v>
      </c>
      <c r="T420" s="2">
        <v>779</v>
      </c>
      <c r="U420" s="2">
        <v>668</v>
      </c>
      <c r="V420" s="2">
        <v>170</v>
      </c>
      <c r="W420" s="2">
        <v>313</v>
      </c>
      <c r="X420" s="2">
        <v>21</v>
      </c>
      <c r="Y420" s="2">
        <v>390</v>
      </c>
      <c r="Z420" s="2">
        <v>952</v>
      </c>
      <c r="AA420" s="2">
        <v>551</v>
      </c>
      <c r="AB420" s="2">
        <v>689</v>
      </c>
      <c r="AC420" s="2">
        <v>802</v>
      </c>
      <c r="AD420" s="2">
        <v>276</v>
      </c>
      <c r="AE420" s="2">
        <v>131</v>
      </c>
      <c r="AF420" s="2">
        <v>431</v>
      </c>
      <c r="AG420" s="2">
        <v>64</v>
      </c>
      <c r="AH420" s="2">
        <v>526</v>
      </c>
      <c r="AI420" s="2">
        <v>925</v>
      </c>
    </row>
    <row r="421" spans="2:35" x14ac:dyDescent="0.2">
      <c r="B421" s="2">
        <v>684</v>
      </c>
      <c r="C421" s="2">
        <v>827</v>
      </c>
      <c r="D421" s="2">
        <v>265</v>
      </c>
      <c r="E421" s="2">
        <v>154</v>
      </c>
      <c r="F421" s="2">
        <v>438</v>
      </c>
      <c r="G421" s="2">
        <v>37</v>
      </c>
      <c r="H421" s="2">
        <v>535</v>
      </c>
      <c r="I421" s="2">
        <v>904</v>
      </c>
      <c r="J421" s="2">
        <v>786</v>
      </c>
      <c r="K421" s="2">
        <v>641</v>
      </c>
      <c r="L421" s="2">
        <v>179</v>
      </c>
      <c r="M421" s="2">
        <v>292</v>
      </c>
      <c r="N421" s="2">
        <v>16</v>
      </c>
      <c r="O421" s="2">
        <v>415</v>
      </c>
      <c r="P421" s="2">
        <v>941</v>
      </c>
      <c r="Q421" s="2">
        <v>574</v>
      </c>
      <c r="T421" s="2">
        <v>688</v>
      </c>
      <c r="U421" s="2">
        <v>831</v>
      </c>
      <c r="V421" s="2">
        <v>269</v>
      </c>
      <c r="W421" s="2">
        <v>158</v>
      </c>
      <c r="X421" s="2">
        <v>434</v>
      </c>
      <c r="Y421" s="2">
        <v>33</v>
      </c>
      <c r="Z421" s="2">
        <v>531</v>
      </c>
      <c r="AA421" s="2">
        <v>900</v>
      </c>
      <c r="AB421" s="2">
        <v>790</v>
      </c>
      <c r="AC421" s="2">
        <v>645</v>
      </c>
      <c r="AD421" s="2">
        <v>183</v>
      </c>
      <c r="AE421" s="2">
        <v>296</v>
      </c>
      <c r="AF421" s="2">
        <v>12</v>
      </c>
      <c r="AG421" s="2">
        <v>411</v>
      </c>
      <c r="AH421" s="2">
        <v>937</v>
      </c>
      <c r="AI421" s="2">
        <v>570</v>
      </c>
    </row>
    <row r="422" spans="2:35" x14ac:dyDescent="0.2">
      <c r="B422" s="2">
        <v>962</v>
      </c>
      <c r="C422" s="2">
        <v>593</v>
      </c>
      <c r="D422" s="2">
        <v>99</v>
      </c>
      <c r="E422" s="2">
        <v>500</v>
      </c>
      <c r="F422" s="2">
        <v>224</v>
      </c>
      <c r="G422" s="2">
        <v>335</v>
      </c>
      <c r="H422" s="2">
        <v>893</v>
      </c>
      <c r="I422" s="2">
        <v>750</v>
      </c>
      <c r="J422" s="2">
        <v>636</v>
      </c>
      <c r="K422" s="2">
        <v>1003</v>
      </c>
      <c r="L422" s="2">
        <v>473</v>
      </c>
      <c r="M422" s="2">
        <v>74</v>
      </c>
      <c r="N422" s="2">
        <v>358</v>
      </c>
      <c r="O422" s="2">
        <v>245</v>
      </c>
      <c r="P422" s="2">
        <v>711</v>
      </c>
      <c r="Q422" s="2">
        <v>856</v>
      </c>
      <c r="T422" s="2">
        <v>966</v>
      </c>
      <c r="U422" s="2">
        <v>597</v>
      </c>
      <c r="V422" s="2">
        <v>103</v>
      </c>
      <c r="W422" s="2">
        <v>504</v>
      </c>
      <c r="X422" s="2">
        <v>220</v>
      </c>
      <c r="Y422" s="2">
        <v>331</v>
      </c>
      <c r="Z422" s="2">
        <v>889</v>
      </c>
      <c r="AA422" s="2">
        <v>746</v>
      </c>
      <c r="AB422" s="2">
        <v>640</v>
      </c>
      <c r="AC422" s="2">
        <v>1007</v>
      </c>
      <c r="AD422" s="2">
        <v>477</v>
      </c>
      <c r="AE422" s="2">
        <v>78</v>
      </c>
      <c r="AF422" s="2">
        <v>354</v>
      </c>
      <c r="AG422" s="2">
        <v>241</v>
      </c>
      <c r="AH422" s="2">
        <v>707</v>
      </c>
      <c r="AI422" s="2">
        <v>852</v>
      </c>
    </row>
    <row r="423" spans="2:35" x14ac:dyDescent="0.2">
      <c r="B423" s="2">
        <v>613</v>
      </c>
      <c r="C423" s="2">
        <v>1014</v>
      </c>
      <c r="D423" s="2">
        <v>456</v>
      </c>
      <c r="E423" s="2">
        <v>87</v>
      </c>
      <c r="F423" s="2">
        <v>379</v>
      </c>
      <c r="G423" s="2">
        <v>236</v>
      </c>
      <c r="H423" s="2">
        <v>730</v>
      </c>
      <c r="I423" s="2">
        <v>841</v>
      </c>
      <c r="J423" s="2">
        <v>991</v>
      </c>
      <c r="K423" s="2">
        <v>592</v>
      </c>
      <c r="L423" s="2">
        <v>126</v>
      </c>
      <c r="M423" s="2">
        <v>493</v>
      </c>
      <c r="N423" s="2">
        <v>193</v>
      </c>
      <c r="O423" s="2">
        <v>338</v>
      </c>
      <c r="P423" s="2">
        <v>868</v>
      </c>
      <c r="Q423" s="2">
        <v>755</v>
      </c>
      <c r="T423" s="2">
        <v>609</v>
      </c>
      <c r="U423" s="2">
        <v>1010</v>
      </c>
      <c r="V423" s="2">
        <v>452</v>
      </c>
      <c r="W423" s="2">
        <v>83</v>
      </c>
      <c r="X423" s="2">
        <v>383</v>
      </c>
      <c r="Y423" s="2">
        <v>240</v>
      </c>
      <c r="Z423" s="2">
        <v>734</v>
      </c>
      <c r="AA423" s="2">
        <v>845</v>
      </c>
      <c r="AB423" s="2">
        <v>987</v>
      </c>
      <c r="AC423" s="2">
        <v>588</v>
      </c>
      <c r="AD423" s="2">
        <v>122</v>
      </c>
      <c r="AE423" s="2">
        <v>489</v>
      </c>
      <c r="AF423" s="2">
        <v>197</v>
      </c>
      <c r="AG423" s="2">
        <v>342</v>
      </c>
      <c r="AH423" s="2">
        <v>872</v>
      </c>
      <c r="AI423" s="2">
        <v>759</v>
      </c>
    </row>
    <row r="424" spans="2:35" x14ac:dyDescent="0.2">
      <c r="B424" s="2">
        <v>57</v>
      </c>
      <c r="C424" s="2">
        <v>426</v>
      </c>
      <c r="D424" s="2">
        <v>924</v>
      </c>
      <c r="E424" s="2">
        <v>523</v>
      </c>
      <c r="F424" s="2">
        <v>807</v>
      </c>
      <c r="G424" s="2">
        <v>696</v>
      </c>
      <c r="H424" s="2">
        <v>134</v>
      </c>
      <c r="I424" s="2">
        <v>277</v>
      </c>
      <c r="J424" s="2">
        <v>387</v>
      </c>
      <c r="K424" s="2">
        <v>20</v>
      </c>
      <c r="L424" s="2">
        <v>546</v>
      </c>
      <c r="M424" s="2">
        <v>945</v>
      </c>
      <c r="N424" s="2">
        <v>669</v>
      </c>
      <c r="O424" s="2">
        <v>782</v>
      </c>
      <c r="P424" s="2">
        <v>320</v>
      </c>
      <c r="Q424" s="2">
        <v>175</v>
      </c>
      <c r="T424" s="2">
        <v>61</v>
      </c>
      <c r="U424" s="2">
        <v>430</v>
      </c>
      <c r="V424" s="2">
        <v>928</v>
      </c>
      <c r="W424" s="2">
        <v>527</v>
      </c>
      <c r="X424" s="2">
        <v>803</v>
      </c>
      <c r="Y424" s="2">
        <v>692</v>
      </c>
      <c r="Z424" s="2">
        <v>130</v>
      </c>
      <c r="AA424" s="2">
        <v>273</v>
      </c>
      <c r="AB424" s="2">
        <v>391</v>
      </c>
      <c r="AC424" s="2">
        <v>24</v>
      </c>
      <c r="AD424" s="2">
        <v>550</v>
      </c>
      <c r="AE424" s="2">
        <v>949</v>
      </c>
      <c r="AF424" s="2">
        <v>665</v>
      </c>
      <c r="AG424" s="2">
        <v>778</v>
      </c>
      <c r="AH424" s="2">
        <v>316</v>
      </c>
      <c r="AI424" s="2">
        <v>171</v>
      </c>
    </row>
    <row r="425" spans="2:35" x14ac:dyDescent="0.2">
      <c r="B425" s="2">
        <v>414</v>
      </c>
      <c r="C425" s="2">
        <v>13</v>
      </c>
      <c r="D425" s="2">
        <v>575</v>
      </c>
      <c r="E425" s="2">
        <v>944</v>
      </c>
      <c r="F425" s="2">
        <v>644</v>
      </c>
      <c r="G425" s="2">
        <v>787</v>
      </c>
      <c r="H425" s="2">
        <v>289</v>
      </c>
      <c r="I425" s="2">
        <v>178</v>
      </c>
      <c r="J425" s="2">
        <v>40</v>
      </c>
      <c r="K425" s="2">
        <v>439</v>
      </c>
      <c r="L425" s="2">
        <v>901</v>
      </c>
      <c r="M425" s="2">
        <v>534</v>
      </c>
      <c r="N425" s="2">
        <v>826</v>
      </c>
      <c r="O425" s="2">
        <v>681</v>
      </c>
      <c r="P425" s="2">
        <v>155</v>
      </c>
      <c r="Q425" s="2">
        <v>268</v>
      </c>
      <c r="T425" s="2">
        <v>410</v>
      </c>
      <c r="U425" s="2">
        <v>9</v>
      </c>
      <c r="V425" s="2">
        <v>571</v>
      </c>
      <c r="W425" s="2">
        <v>940</v>
      </c>
      <c r="X425" s="2">
        <v>648</v>
      </c>
      <c r="Y425" s="2">
        <v>791</v>
      </c>
      <c r="Z425" s="2">
        <v>293</v>
      </c>
      <c r="AA425" s="2">
        <v>182</v>
      </c>
      <c r="AB425" s="2">
        <v>36</v>
      </c>
      <c r="AC425" s="2">
        <v>435</v>
      </c>
      <c r="AD425" s="2">
        <v>897</v>
      </c>
      <c r="AE425" s="2">
        <v>530</v>
      </c>
      <c r="AF425" s="2">
        <v>830</v>
      </c>
      <c r="AG425" s="2">
        <v>685</v>
      </c>
      <c r="AH425" s="2">
        <v>159</v>
      </c>
      <c r="AI425" s="2">
        <v>272</v>
      </c>
    </row>
    <row r="426" spans="2:35" x14ac:dyDescent="0.2">
      <c r="B426" s="2">
        <v>67</v>
      </c>
      <c r="C426" s="2">
        <v>468</v>
      </c>
      <c r="D426" s="2">
        <v>994</v>
      </c>
      <c r="E426" s="2">
        <v>625</v>
      </c>
      <c r="F426" s="2">
        <v>861</v>
      </c>
      <c r="G426" s="2">
        <v>718</v>
      </c>
      <c r="H426" s="2">
        <v>256</v>
      </c>
      <c r="I426" s="2">
        <v>367</v>
      </c>
      <c r="J426" s="2">
        <v>505</v>
      </c>
      <c r="K426" s="2">
        <v>106</v>
      </c>
      <c r="L426" s="2">
        <v>604</v>
      </c>
      <c r="M426" s="2">
        <v>971</v>
      </c>
      <c r="N426" s="2">
        <v>743</v>
      </c>
      <c r="O426" s="2">
        <v>888</v>
      </c>
      <c r="P426" s="2">
        <v>326</v>
      </c>
      <c r="Q426" s="2">
        <v>213</v>
      </c>
      <c r="T426" s="2">
        <v>71</v>
      </c>
      <c r="U426" s="2">
        <v>472</v>
      </c>
      <c r="V426" s="2">
        <v>998</v>
      </c>
      <c r="W426" s="2">
        <v>629</v>
      </c>
      <c r="X426" s="2">
        <v>857</v>
      </c>
      <c r="Y426" s="2">
        <v>714</v>
      </c>
      <c r="Z426" s="2">
        <v>252</v>
      </c>
      <c r="AA426" s="2">
        <v>363</v>
      </c>
      <c r="AB426" s="2">
        <v>509</v>
      </c>
      <c r="AC426" s="2">
        <v>110</v>
      </c>
      <c r="AD426" s="2">
        <v>608</v>
      </c>
      <c r="AE426" s="2">
        <v>975</v>
      </c>
      <c r="AF426" s="2">
        <v>739</v>
      </c>
      <c r="AG426" s="2">
        <v>884</v>
      </c>
      <c r="AH426" s="2">
        <v>322</v>
      </c>
      <c r="AI426" s="2">
        <v>209</v>
      </c>
    </row>
    <row r="427" spans="2:35" x14ac:dyDescent="0.2">
      <c r="B427" s="2">
        <v>488</v>
      </c>
      <c r="C427" s="2">
        <v>119</v>
      </c>
      <c r="D427" s="2">
        <v>581</v>
      </c>
      <c r="E427" s="2">
        <v>982</v>
      </c>
      <c r="F427" s="2">
        <v>762</v>
      </c>
      <c r="G427" s="2">
        <v>873</v>
      </c>
      <c r="H427" s="2">
        <v>347</v>
      </c>
      <c r="I427" s="2">
        <v>204</v>
      </c>
      <c r="J427" s="2">
        <v>94</v>
      </c>
      <c r="K427" s="2">
        <v>461</v>
      </c>
      <c r="L427" s="2">
        <v>1023</v>
      </c>
      <c r="M427" s="2">
        <v>624</v>
      </c>
      <c r="N427" s="2">
        <v>836</v>
      </c>
      <c r="O427" s="2">
        <v>723</v>
      </c>
      <c r="P427" s="2">
        <v>225</v>
      </c>
      <c r="Q427" s="2">
        <v>370</v>
      </c>
      <c r="T427" s="2">
        <v>484</v>
      </c>
      <c r="U427" s="2">
        <v>115</v>
      </c>
      <c r="V427" s="2">
        <v>577</v>
      </c>
      <c r="W427" s="2">
        <v>978</v>
      </c>
      <c r="X427" s="2">
        <v>766</v>
      </c>
      <c r="Y427" s="2">
        <v>877</v>
      </c>
      <c r="Z427" s="2">
        <v>351</v>
      </c>
      <c r="AA427" s="2">
        <v>208</v>
      </c>
      <c r="AB427" s="2">
        <v>90</v>
      </c>
      <c r="AC427" s="2">
        <v>457</v>
      </c>
      <c r="AD427" s="2">
        <v>1019</v>
      </c>
      <c r="AE427" s="2">
        <v>620</v>
      </c>
      <c r="AF427" s="2">
        <v>840</v>
      </c>
      <c r="AG427" s="2">
        <v>727</v>
      </c>
      <c r="AH427" s="2">
        <v>229</v>
      </c>
      <c r="AI427" s="2">
        <v>374</v>
      </c>
    </row>
    <row r="428" spans="2:35" x14ac:dyDescent="0.2">
      <c r="B428" s="2">
        <v>956</v>
      </c>
      <c r="C428" s="2">
        <v>555</v>
      </c>
      <c r="D428" s="2">
        <v>25</v>
      </c>
      <c r="E428" s="2">
        <v>394</v>
      </c>
      <c r="F428" s="2">
        <v>166</v>
      </c>
      <c r="G428" s="2">
        <v>309</v>
      </c>
      <c r="H428" s="2">
        <v>775</v>
      </c>
      <c r="I428" s="2">
        <v>664</v>
      </c>
      <c r="J428" s="2">
        <v>514</v>
      </c>
      <c r="K428" s="2">
        <v>913</v>
      </c>
      <c r="L428" s="2">
        <v>419</v>
      </c>
      <c r="M428" s="2">
        <v>52</v>
      </c>
      <c r="N428" s="2">
        <v>288</v>
      </c>
      <c r="O428" s="2">
        <v>143</v>
      </c>
      <c r="P428" s="2">
        <v>701</v>
      </c>
      <c r="Q428" s="2">
        <v>814</v>
      </c>
      <c r="T428" s="2">
        <v>960</v>
      </c>
      <c r="U428" s="2">
        <v>559</v>
      </c>
      <c r="V428" s="2">
        <v>29</v>
      </c>
      <c r="W428" s="2">
        <v>398</v>
      </c>
      <c r="X428" s="2">
        <v>162</v>
      </c>
      <c r="Y428" s="2">
        <v>305</v>
      </c>
      <c r="Z428" s="2">
        <v>771</v>
      </c>
      <c r="AA428" s="2">
        <v>660</v>
      </c>
      <c r="AB428" s="2">
        <v>518</v>
      </c>
      <c r="AC428" s="2">
        <v>917</v>
      </c>
      <c r="AD428" s="2">
        <v>423</v>
      </c>
      <c r="AE428" s="2">
        <v>56</v>
      </c>
      <c r="AF428" s="2">
        <v>284</v>
      </c>
      <c r="AG428" s="2">
        <v>139</v>
      </c>
      <c r="AH428" s="2">
        <v>697</v>
      </c>
      <c r="AI428" s="2">
        <v>810</v>
      </c>
    </row>
    <row r="429" spans="2:35" x14ac:dyDescent="0.2">
      <c r="B429" s="2">
        <v>543</v>
      </c>
      <c r="C429" s="2">
        <v>912</v>
      </c>
      <c r="D429" s="2">
        <v>446</v>
      </c>
      <c r="E429" s="2">
        <v>45</v>
      </c>
      <c r="F429" s="2">
        <v>257</v>
      </c>
      <c r="G429" s="2">
        <v>146</v>
      </c>
      <c r="H429" s="2">
        <v>676</v>
      </c>
      <c r="I429" s="2">
        <v>819</v>
      </c>
      <c r="J429" s="2">
        <v>933</v>
      </c>
      <c r="K429" s="2">
        <v>566</v>
      </c>
      <c r="L429" s="2">
        <v>8</v>
      </c>
      <c r="M429" s="2">
        <v>407</v>
      </c>
      <c r="N429" s="2">
        <v>187</v>
      </c>
      <c r="O429" s="2">
        <v>300</v>
      </c>
      <c r="P429" s="2">
        <v>794</v>
      </c>
      <c r="Q429" s="2">
        <v>649</v>
      </c>
      <c r="T429" s="2">
        <v>539</v>
      </c>
      <c r="U429" s="2">
        <v>908</v>
      </c>
      <c r="V429" s="2">
        <v>442</v>
      </c>
      <c r="W429" s="2">
        <v>41</v>
      </c>
      <c r="X429" s="2">
        <v>261</v>
      </c>
      <c r="Y429" s="2">
        <v>150</v>
      </c>
      <c r="Z429" s="2">
        <v>680</v>
      </c>
      <c r="AA429" s="2">
        <v>823</v>
      </c>
      <c r="AB429" s="2">
        <v>929</v>
      </c>
      <c r="AC429" s="2">
        <v>562</v>
      </c>
      <c r="AD429" s="2">
        <v>4</v>
      </c>
      <c r="AE429" s="2">
        <v>403</v>
      </c>
      <c r="AF429" s="2">
        <v>191</v>
      </c>
      <c r="AG429" s="2">
        <v>304</v>
      </c>
      <c r="AH429" s="2">
        <v>798</v>
      </c>
      <c r="AI429" s="2">
        <v>653</v>
      </c>
    </row>
    <row r="430" spans="2:35" x14ac:dyDescent="0.2">
      <c r="B430" s="2">
        <v>530</v>
      </c>
      <c r="C430" s="2">
        <v>897</v>
      </c>
      <c r="D430" s="2">
        <v>435</v>
      </c>
      <c r="E430" s="2">
        <v>36</v>
      </c>
      <c r="F430" s="2">
        <v>272</v>
      </c>
      <c r="G430" s="2">
        <v>159</v>
      </c>
      <c r="H430" s="2">
        <v>685</v>
      </c>
      <c r="I430" s="2">
        <v>830</v>
      </c>
      <c r="J430" s="2">
        <v>940</v>
      </c>
      <c r="K430" s="2">
        <v>571</v>
      </c>
      <c r="L430" s="2">
        <v>9</v>
      </c>
      <c r="M430" s="2">
        <v>410</v>
      </c>
      <c r="N430" s="2">
        <v>182</v>
      </c>
      <c r="O430" s="2">
        <v>293</v>
      </c>
      <c r="P430" s="2">
        <v>791</v>
      </c>
      <c r="Q430" s="2">
        <v>648</v>
      </c>
      <c r="T430" s="2">
        <v>534</v>
      </c>
      <c r="U430" s="2">
        <v>901</v>
      </c>
      <c r="V430" s="2">
        <v>439</v>
      </c>
      <c r="W430" s="2">
        <v>40</v>
      </c>
      <c r="X430" s="2">
        <v>268</v>
      </c>
      <c r="Y430" s="2">
        <v>155</v>
      </c>
      <c r="Z430" s="2">
        <v>681</v>
      </c>
      <c r="AA430" s="2">
        <v>826</v>
      </c>
      <c r="AB430" s="2">
        <v>944</v>
      </c>
      <c r="AC430" s="2">
        <v>575</v>
      </c>
      <c r="AD430" s="2">
        <v>13</v>
      </c>
      <c r="AE430" s="2">
        <v>414</v>
      </c>
      <c r="AF430" s="2">
        <v>178</v>
      </c>
      <c r="AG430" s="2">
        <v>289</v>
      </c>
      <c r="AH430" s="2">
        <v>787</v>
      </c>
      <c r="AI430" s="2">
        <v>644</v>
      </c>
    </row>
    <row r="431" spans="2:35" x14ac:dyDescent="0.2">
      <c r="B431" s="2">
        <v>949</v>
      </c>
      <c r="C431" s="2">
        <v>550</v>
      </c>
      <c r="D431" s="2">
        <v>24</v>
      </c>
      <c r="E431" s="2">
        <v>391</v>
      </c>
      <c r="F431" s="2">
        <v>171</v>
      </c>
      <c r="G431" s="2">
        <v>316</v>
      </c>
      <c r="H431" s="2">
        <v>778</v>
      </c>
      <c r="I431" s="2">
        <v>665</v>
      </c>
      <c r="J431" s="2">
        <v>527</v>
      </c>
      <c r="K431" s="2">
        <v>928</v>
      </c>
      <c r="L431" s="2">
        <v>430</v>
      </c>
      <c r="M431" s="2">
        <v>61</v>
      </c>
      <c r="N431" s="2">
        <v>273</v>
      </c>
      <c r="O431" s="2">
        <v>130</v>
      </c>
      <c r="P431" s="2">
        <v>692</v>
      </c>
      <c r="Q431" s="2">
        <v>803</v>
      </c>
      <c r="T431" s="2">
        <v>945</v>
      </c>
      <c r="U431" s="2">
        <v>546</v>
      </c>
      <c r="V431" s="2">
        <v>20</v>
      </c>
      <c r="W431" s="2">
        <v>387</v>
      </c>
      <c r="X431" s="2">
        <v>175</v>
      </c>
      <c r="Y431" s="2">
        <v>320</v>
      </c>
      <c r="Z431" s="2">
        <v>782</v>
      </c>
      <c r="AA431" s="2">
        <v>669</v>
      </c>
      <c r="AB431" s="2">
        <v>523</v>
      </c>
      <c r="AC431" s="2">
        <v>924</v>
      </c>
      <c r="AD431" s="2">
        <v>426</v>
      </c>
      <c r="AE431" s="2">
        <v>57</v>
      </c>
      <c r="AF431" s="2">
        <v>277</v>
      </c>
      <c r="AG431" s="2">
        <v>134</v>
      </c>
      <c r="AH431" s="2">
        <v>696</v>
      </c>
      <c r="AI431" s="2">
        <v>807</v>
      </c>
    </row>
    <row r="432" spans="2:35" x14ac:dyDescent="0.2">
      <c r="B432" s="2">
        <v>489</v>
      </c>
      <c r="C432" s="2">
        <v>122</v>
      </c>
      <c r="D432" s="2">
        <v>588</v>
      </c>
      <c r="E432" s="2">
        <v>987</v>
      </c>
      <c r="F432" s="2">
        <v>759</v>
      </c>
      <c r="G432" s="2">
        <v>872</v>
      </c>
      <c r="H432" s="2">
        <v>342</v>
      </c>
      <c r="I432" s="2">
        <v>197</v>
      </c>
      <c r="J432" s="2">
        <v>83</v>
      </c>
      <c r="K432" s="2">
        <v>452</v>
      </c>
      <c r="L432" s="2">
        <v>1010</v>
      </c>
      <c r="M432" s="2">
        <v>609</v>
      </c>
      <c r="N432" s="2">
        <v>845</v>
      </c>
      <c r="O432" s="2">
        <v>734</v>
      </c>
      <c r="P432" s="2">
        <v>240</v>
      </c>
      <c r="Q432" s="2">
        <v>383</v>
      </c>
      <c r="T432" s="2">
        <v>493</v>
      </c>
      <c r="U432" s="2">
        <v>126</v>
      </c>
      <c r="V432" s="2">
        <v>592</v>
      </c>
      <c r="W432" s="2">
        <v>991</v>
      </c>
      <c r="X432" s="2">
        <v>755</v>
      </c>
      <c r="Y432" s="2">
        <v>868</v>
      </c>
      <c r="Z432" s="2">
        <v>338</v>
      </c>
      <c r="AA432" s="2">
        <v>193</v>
      </c>
      <c r="AB432" s="2">
        <v>87</v>
      </c>
      <c r="AC432" s="2">
        <v>456</v>
      </c>
      <c r="AD432" s="2">
        <v>1014</v>
      </c>
      <c r="AE432" s="2">
        <v>613</v>
      </c>
      <c r="AF432" s="2">
        <v>841</v>
      </c>
      <c r="AG432" s="2">
        <v>730</v>
      </c>
      <c r="AH432" s="2">
        <v>236</v>
      </c>
      <c r="AI432" s="2">
        <v>379</v>
      </c>
    </row>
    <row r="433" spans="2:35" x14ac:dyDescent="0.2">
      <c r="B433" s="2">
        <v>78</v>
      </c>
      <c r="C433" s="2">
        <v>477</v>
      </c>
      <c r="D433" s="2">
        <v>1007</v>
      </c>
      <c r="E433" s="2">
        <v>640</v>
      </c>
      <c r="F433" s="2">
        <v>852</v>
      </c>
      <c r="G433" s="2">
        <v>707</v>
      </c>
      <c r="H433" s="2">
        <v>241</v>
      </c>
      <c r="I433" s="2">
        <v>354</v>
      </c>
      <c r="J433" s="2">
        <v>504</v>
      </c>
      <c r="K433" s="2">
        <v>103</v>
      </c>
      <c r="L433" s="2">
        <v>597</v>
      </c>
      <c r="M433" s="2">
        <v>966</v>
      </c>
      <c r="N433" s="2">
        <v>746</v>
      </c>
      <c r="O433" s="2">
        <v>889</v>
      </c>
      <c r="P433" s="2">
        <v>331</v>
      </c>
      <c r="Q433" s="2">
        <v>220</v>
      </c>
      <c r="T433" s="2">
        <v>74</v>
      </c>
      <c r="U433" s="2">
        <v>473</v>
      </c>
      <c r="V433" s="2">
        <v>1003</v>
      </c>
      <c r="W433" s="2">
        <v>636</v>
      </c>
      <c r="X433" s="2">
        <v>856</v>
      </c>
      <c r="Y433" s="2">
        <v>711</v>
      </c>
      <c r="Z433" s="2">
        <v>245</v>
      </c>
      <c r="AA433" s="2">
        <v>358</v>
      </c>
      <c r="AB433" s="2">
        <v>500</v>
      </c>
      <c r="AC433" s="2">
        <v>99</v>
      </c>
      <c r="AD433" s="2">
        <v>593</v>
      </c>
      <c r="AE433" s="2">
        <v>962</v>
      </c>
      <c r="AF433" s="2">
        <v>750</v>
      </c>
      <c r="AG433" s="2">
        <v>893</v>
      </c>
      <c r="AH433" s="2">
        <v>335</v>
      </c>
      <c r="AI433" s="2">
        <v>224</v>
      </c>
    </row>
    <row r="434" spans="2:35" x14ac:dyDescent="0.2">
      <c r="B434" s="2">
        <v>403</v>
      </c>
      <c r="C434" s="2">
        <v>4</v>
      </c>
      <c r="D434" s="2">
        <v>562</v>
      </c>
      <c r="E434" s="2">
        <v>929</v>
      </c>
      <c r="F434" s="2">
        <v>653</v>
      </c>
      <c r="G434" s="2">
        <v>798</v>
      </c>
      <c r="H434" s="2">
        <v>304</v>
      </c>
      <c r="I434" s="2">
        <v>191</v>
      </c>
      <c r="J434" s="2">
        <v>41</v>
      </c>
      <c r="K434" s="2">
        <v>442</v>
      </c>
      <c r="L434" s="2">
        <v>908</v>
      </c>
      <c r="M434" s="2">
        <v>539</v>
      </c>
      <c r="N434" s="2">
        <v>823</v>
      </c>
      <c r="O434" s="2">
        <v>680</v>
      </c>
      <c r="P434" s="2">
        <v>150</v>
      </c>
      <c r="Q434" s="2">
        <v>261</v>
      </c>
      <c r="T434" s="2">
        <v>407</v>
      </c>
      <c r="U434" s="2">
        <v>8</v>
      </c>
      <c r="V434" s="2">
        <v>566</v>
      </c>
      <c r="W434" s="2">
        <v>933</v>
      </c>
      <c r="X434" s="2">
        <v>649</v>
      </c>
      <c r="Y434" s="2">
        <v>794</v>
      </c>
      <c r="Z434" s="2">
        <v>300</v>
      </c>
      <c r="AA434" s="2">
        <v>187</v>
      </c>
      <c r="AB434" s="2">
        <v>45</v>
      </c>
      <c r="AC434" s="2">
        <v>446</v>
      </c>
      <c r="AD434" s="2">
        <v>912</v>
      </c>
      <c r="AE434" s="2">
        <v>543</v>
      </c>
      <c r="AF434" s="2">
        <v>819</v>
      </c>
      <c r="AG434" s="2">
        <v>676</v>
      </c>
      <c r="AH434" s="2">
        <v>146</v>
      </c>
      <c r="AI434" s="2">
        <v>257</v>
      </c>
    </row>
    <row r="435" spans="2:35" x14ac:dyDescent="0.2">
      <c r="B435" s="2">
        <v>56</v>
      </c>
      <c r="C435" s="2">
        <v>423</v>
      </c>
      <c r="D435" s="2">
        <v>917</v>
      </c>
      <c r="E435" s="2">
        <v>518</v>
      </c>
      <c r="F435" s="2">
        <v>810</v>
      </c>
      <c r="G435" s="2">
        <v>697</v>
      </c>
      <c r="H435" s="2">
        <v>139</v>
      </c>
      <c r="I435" s="2">
        <v>284</v>
      </c>
      <c r="J435" s="2">
        <v>398</v>
      </c>
      <c r="K435" s="2">
        <v>29</v>
      </c>
      <c r="L435" s="2">
        <v>559</v>
      </c>
      <c r="M435" s="2">
        <v>960</v>
      </c>
      <c r="N435" s="2">
        <v>660</v>
      </c>
      <c r="O435" s="2">
        <v>771</v>
      </c>
      <c r="P435" s="2">
        <v>305</v>
      </c>
      <c r="Q435" s="2">
        <v>162</v>
      </c>
      <c r="T435" s="2">
        <v>52</v>
      </c>
      <c r="U435" s="2">
        <v>419</v>
      </c>
      <c r="V435" s="2">
        <v>913</v>
      </c>
      <c r="W435" s="2">
        <v>514</v>
      </c>
      <c r="X435" s="2">
        <v>814</v>
      </c>
      <c r="Y435" s="2">
        <v>701</v>
      </c>
      <c r="Z435" s="2">
        <v>143</v>
      </c>
      <c r="AA435" s="2">
        <v>288</v>
      </c>
      <c r="AB435" s="2">
        <v>394</v>
      </c>
      <c r="AC435" s="2">
        <v>25</v>
      </c>
      <c r="AD435" s="2">
        <v>555</v>
      </c>
      <c r="AE435" s="2">
        <v>956</v>
      </c>
      <c r="AF435" s="2">
        <v>664</v>
      </c>
      <c r="AG435" s="2">
        <v>775</v>
      </c>
      <c r="AH435" s="2">
        <v>309</v>
      </c>
      <c r="AI435" s="2">
        <v>166</v>
      </c>
    </row>
    <row r="436" spans="2:35" x14ac:dyDescent="0.2">
      <c r="B436" s="2">
        <v>620</v>
      </c>
      <c r="C436" s="2">
        <v>1019</v>
      </c>
      <c r="D436" s="2">
        <v>457</v>
      </c>
      <c r="E436" s="2">
        <v>90</v>
      </c>
      <c r="F436" s="2">
        <v>374</v>
      </c>
      <c r="G436" s="2">
        <v>229</v>
      </c>
      <c r="H436" s="2">
        <v>727</v>
      </c>
      <c r="I436" s="2">
        <v>840</v>
      </c>
      <c r="J436" s="2">
        <v>978</v>
      </c>
      <c r="K436" s="2">
        <v>577</v>
      </c>
      <c r="L436" s="2">
        <v>115</v>
      </c>
      <c r="M436" s="2">
        <v>484</v>
      </c>
      <c r="N436" s="2">
        <v>208</v>
      </c>
      <c r="O436" s="2">
        <v>351</v>
      </c>
      <c r="P436" s="2">
        <v>877</v>
      </c>
      <c r="Q436" s="2">
        <v>766</v>
      </c>
      <c r="T436" s="2">
        <v>624</v>
      </c>
      <c r="U436" s="2">
        <v>1023</v>
      </c>
      <c r="V436" s="2">
        <v>461</v>
      </c>
      <c r="W436" s="2">
        <v>94</v>
      </c>
      <c r="X436" s="2">
        <v>370</v>
      </c>
      <c r="Y436" s="2">
        <v>225</v>
      </c>
      <c r="Z436" s="2">
        <v>723</v>
      </c>
      <c r="AA436" s="2">
        <v>836</v>
      </c>
      <c r="AB436" s="2">
        <v>982</v>
      </c>
      <c r="AC436" s="2">
        <v>581</v>
      </c>
      <c r="AD436" s="2">
        <v>119</v>
      </c>
      <c r="AE436" s="2">
        <v>488</v>
      </c>
      <c r="AF436" s="2">
        <v>204</v>
      </c>
      <c r="AG436" s="2">
        <v>347</v>
      </c>
      <c r="AH436" s="2">
        <v>873</v>
      </c>
      <c r="AI436" s="2">
        <v>762</v>
      </c>
    </row>
    <row r="437" spans="2:35" x14ac:dyDescent="0.2">
      <c r="B437" s="2">
        <v>975</v>
      </c>
      <c r="C437" s="2">
        <v>608</v>
      </c>
      <c r="D437" s="2">
        <v>110</v>
      </c>
      <c r="E437" s="2">
        <v>509</v>
      </c>
      <c r="F437" s="2">
        <v>209</v>
      </c>
      <c r="G437" s="2">
        <v>322</v>
      </c>
      <c r="H437" s="2">
        <v>884</v>
      </c>
      <c r="I437" s="2">
        <v>739</v>
      </c>
      <c r="J437" s="2">
        <v>629</v>
      </c>
      <c r="K437" s="2">
        <v>998</v>
      </c>
      <c r="L437" s="2">
        <v>472</v>
      </c>
      <c r="M437" s="2">
        <v>71</v>
      </c>
      <c r="N437" s="2">
        <v>363</v>
      </c>
      <c r="O437" s="2">
        <v>252</v>
      </c>
      <c r="P437" s="2">
        <v>714</v>
      </c>
      <c r="Q437" s="2">
        <v>857</v>
      </c>
      <c r="T437" s="2">
        <v>971</v>
      </c>
      <c r="U437" s="2">
        <v>604</v>
      </c>
      <c r="V437" s="2">
        <v>106</v>
      </c>
      <c r="W437" s="2">
        <v>505</v>
      </c>
      <c r="X437" s="2">
        <v>213</v>
      </c>
      <c r="Y437" s="2">
        <v>326</v>
      </c>
      <c r="Z437" s="2">
        <v>888</v>
      </c>
      <c r="AA437" s="2">
        <v>743</v>
      </c>
      <c r="AB437" s="2">
        <v>625</v>
      </c>
      <c r="AC437" s="2">
        <v>994</v>
      </c>
      <c r="AD437" s="2">
        <v>468</v>
      </c>
      <c r="AE437" s="2">
        <v>67</v>
      </c>
      <c r="AF437" s="2">
        <v>367</v>
      </c>
      <c r="AG437" s="2">
        <v>256</v>
      </c>
      <c r="AH437" s="2">
        <v>718</v>
      </c>
      <c r="AI437" s="2">
        <v>861</v>
      </c>
    </row>
    <row r="438" spans="2:35" x14ac:dyDescent="0.2">
      <c r="B438" s="2">
        <v>677</v>
      </c>
      <c r="C438" s="2">
        <v>822</v>
      </c>
      <c r="D438" s="2">
        <v>264</v>
      </c>
      <c r="E438" s="2">
        <v>151</v>
      </c>
      <c r="F438" s="2">
        <v>443</v>
      </c>
      <c r="G438" s="2">
        <v>44</v>
      </c>
      <c r="H438" s="2">
        <v>538</v>
      </c>
      <c r="I438" s="2">
        <v>905</v>
      </c>
      <c r="J438" s="2">
        <v>799</v>
      </c>
      <c r="K438" s="2">
        <v>656</v>
      </c>
      <c r="L438" s="2">
        <v>190</v>
      </c>
      <c r="M438" s="2">
        <v>301</v>
      </c>
      <c r="N438" s="2">
        <v>1</v>
      </c>
      <c r="O438" s="2">
        <v>402</v>
      </c>
      <c r="P438" s="2">
        <v>932</v>
      </c>
      <c r="Q438" s="2">
        <v>563</v>
      </c>
      <c r="T438" s="2">
        <v>673</v>
      </c>
      <c r="U438" s="2">
        <v>818</v>
      </c>
      <c r="V438" s="2">
        <v>260</v>
      </c>
      <c r="W438" s="2">
        <v>147</v>
      </c>
      <c r="X438" s="2">
        <v>447</v>
      </c>
      <c r="Y438" s="2">
        <v>48</v>
      </c>
      <c r="Z438" s="2">
        <v>542</v>
      </c>
      <c r="AA438" s="2">
        <v>909</v>
      </c>
      <c r="AB438" s="2">
        <v>795</v>
      </c>
      <c r="AC438" s="2">
        <v>652</v>
      </c>
      <c r="AD438" s="2">
        <v>186</v>
      </c>
      <c r="AE438" s="2">
        <v>297</v>
      </c>
      <c r="AF438" s="2">
        <v>5</v>
      </c>
      <c r="AG438" s="2">
        <v>406</v>
      </c>
      <c r="AH438" s="2">
        <v>936</v>
      </c>
      <c r="AI438" s="2">
        <v>567</v>
      </c>
    </row>
    <row r="439" spans="2:35" x14ac:dyDescent="0.2">
      <c r="B439" s="2">
        <v>770</v>
      </c>
      <c r="C439" s="2">
        <v>657</v>
      </c>
      <c r="D439" s="2">
        <v>163</v>
      </c>
      <c r="E439" s="2">
        <v>308</v>
      </c>
      <c r="F439" s="2">
        <v>32</v>
      </c>
      <c r="G439" s="2">
        <v>399</v>
      </c>
      <c r="H439" s="2">
        <v>957</v>
      </c>
      <c r="I439" s="2">
        <v>558</v>
      </c>
      <c r="J439" s="2">
        <v>700</v>
      </c>
      <c r="K439" s="2">
        <v>811</v>
      </c>
      <c r="L439" s="2">
        <v>281</v>
      </c>
      <c r="M439" s="2">
        <v>138</v>
      </c>
      <c r="N439" s="2">
        <v>422</v>
      </c>
      <c r="O439" s="2">
        <v>53</v>
      </c>
      <c r="P439" s="2">
        <v>519</v>
      </c>
      <c r="Q439" s="2">
        <v>920</v>
      </c>
      <c r="T439" s="2">
        <v>774</v>
      </c>
      <c r="U439" s="2">
        <v>661</v>
      </c>
      <c r="V439" s="2">
        <v>167</v>
      </c>
      <c r="W439" s="2">
        <v>312</v>
      </c>
      <c r="X439" s="2">
        <v>28</v>
      </c>
      <c r="Y439" s="2">
        <v>395</v>
      </c>
      <c r="Z439" s="2">
        <v>953</v>
      </c>
      <c r="AA439" s="2">
        <v>554</v>
      </c>
      <c r="AB439" s="2">
        <v>704</v>
      </c>
      <c r="AC439" s="2">
        <v>815</v>
      </c>
      <c r="AD439" s="2">
        <v>285</v>
      </c>
      <c r="AE439" s="2">
        <v>142</v>
      </c>
      <c r="AF439" s="2">
        <v>418</v>
      </c>
      <c r="AG439" s="2">
        <v>49</v>
      </c>
      <c r="AH439" s="2">
        <v>515</v>
      </c>
      <c r="AI439" s="2">
        <v>916</v>
      </c>
    </row>
    <row r="440" spans="2:35" x14ac:dyDescent="0.2">
      <c r="B440" s="2">
        <v>350</v>
      </c>
      <c r="C440" s="2">
        <v>205</v>
      </c>
      <c r="D440" s="2">
        <v>767</v>
      </c>
      <c r="E440" s="2">
        <v>880</v>
      </c>
      <c r="F440" s="2">
        <v>580</v>
      </c>
      <c r="G440" s="2">
        <v>979</v>
      </c>
      <c r="H440" s="2">
        <v>481</v>
      </c>
      <c r="I440" s="2">
        <v>114</v>
      </c>
      <c r="J440" s="2">
        <v>232</v>
      </c>
      <c r="K440" s="2">
        <v>375</v>
      </c>
      <c r="L440" s="2">
        <v>837</v>
      </c>
      <c r="M440" s="2">
        <v>726</v>
      </c>
      <c r="N440" s="2">
        <v>1018</v>
      </c>
      <c r="O440" s="2">
        <v>617</v>
      </c>
      <c r="P440" s="2">
        <v>91</v>
      </c>
      <c r="Q440" s="2">
        <v>460</v>
      </c>
      <c r="T440" s="2">
        <v>346</v>
      </c>
      <c r="U440" s="2">
        <v>201</v>
      </c>
      <c r="V440" s="2">
        <v>763</v>
      </c>
      <c r="W440" s="2">
        <v>876</v>
      </c>
      <c r="X440" s="2">
        <v>584</v>
      </c>
      <c r="Y440" s="2">
        <v>983</v>
      </c>
      <c r="Z440" s="2">
        <v>485</v>
      </c>
      <c r="AA440" s="2">
        <v>118</v>
      </c>
      <c r="AB440" s="2">
        <v>228</v>
      </c>
      <c r="AC440" s="2">
        <v>371</v>
      </c>
      <c r="AD440" s="2">
        <v>833</v>
      </c>
      <c r="AE440" s="2">
        <v>722</v>
      </c>
      <c r="AF440" s="2">
        <v>1022</v>
      </c>
      <c r="AG440" s="2">
        <v>621</v>
      </c>
      <c r="AH440" s="2">
        <v>95</v>
      </c>
      <c r="AI440" s="2">
        <v>464</v>
      </c>
    </row>
    <row r="441" spans="2:35" x14ac:dyDescent="0.2">
      <c r="B441" s="2">
        <v>249</v>
      </c>
      <c r="C441" s="2">
        <v>362</v>
      </c>
      <c r="D441" s="2">
        <v>860</v>
      </c>
      <c r="E441" s="2">
        <v>715</v>
      </c>
      <c r="F441" s="2">
        <v>999</v>
      </c>
      <c r="G441" s="2">
        <v>632</v>
      </c>
      <c r="H441" s="2">
        <v>70</v>
      </c>
      <c r="I441" s="2">
        <v>469</v>
      </c>
      <c r="J441" s="2">
        <v>323</v>
      </c>
      <c r="K441" s="2">
        <v>212</v>
      </c>
      <c r="L441" s="2">
        <v>738</v>
      </c>
      <c r="M441" s="2">
        <v>881</v>
      </c>
      <c r="N441" s="2">
        <v>605</v>
      </c>
      <c r="O441" s="2">
        <v>974</v>
      </c>
      <c r="P441" s="2">
        <v>512</v>
      </c>
      <c r="Q441" s="2">
        <v>111</v>
      </c>
      <c r="T441" s="2">
        <v>253</v>
      </c>
      <c r="U441" s="2">
        <v>366</v>
      </c>
      <c r="V441" s="2">
        <v>864</v>
      </c>
      <c r="W441" s="2">
        <v>719</v>
      </c>
      <c r="X441" s="2">
        <v>995</v>
      </c>
      <c r="Y441" s="2">
        <v>628</v>
      </c>
      <c r="Z441" s="2">
        <v>66</v>
      </c>
      <c r="AA441" s="2">
        <v>465</v>
      </c>
      <c r="AB441" s="2">
        <v>327</v>
      </c>
      <c r="AC441" s="2">
        <v>216</v>
      </c>
      <c r="AD441" s="2">
        <v>742</v>
      </c>
      <c r="AE441" s="2">
        <v>885</v>
      </c>
      <c r="AF441" s="2">
        <v>601</v>
      </c>
      <c r="AG441" s="2">
        <v>970</v>
      </c>
      <c r="AH441" s="2">
        <v>508</v>
      </c>
      <c r="AI441" s="2">
        <v>107</v>
      </c>
    </row>
    <row r="442" spans="2:35" x14ac:dyDescent="0.2">
      <c r="B442" s="2">
        <v>296</v>
      </c>
      <c r="C442" s="2">
        <v>183</v>
      </c>
      <c r="D442" s="2">
        <v>645</v>
      </c>
      <c r="E442" s="2">
        <v>790</v>
      </c>
      <c r="F442" s="2">
        <v>570</v>
      </c>
      <c r="G442" s="2">
        <v>937</v>
      </c>
      <c r="H442" s="2">
        <v>411</v>
      </c>
      <c r="I442" s="2">
        <v>12</v>
      </c>
      <c r="J442" s="2">
        <v>158</v>
      </c>
      <c r="K442" s="2">
        <v>269</v>
      </c>
      <c r="L442" s="2">
        <v>831</v>
      </c>
      <c r="M442" s="2">
        <v>688</v>
      </c>
      <c r="N442" s="2">
        <v>900</v>
      </c>
      <c r="O442" s="2">
        <v>531</v>
      </c>
      <c r="P442" s="2">
        <v>33</v>
      </c>
      <c r="Q442" s="2">
        <v>434</v>
      </c>
      <c r="T442" s="2">
        <v>292</v>
      </c>
      <c r="U442" s="2">
        <v>179</v>
      </c>
      <c r="V442" s="2">
        <v>641</v>
      </c>
      <c r="W442" s="2">
        <v>786</v>
      </c>
      <c r="X442" s="2">
        <v>574</v>
      </c>
      <c r="Y442" s="2">
        <v>941</v>
      </c>
      <c r="Z442" s="2">
        <v>415</v>
      </c>
      <c r="AA442" s="2">
        <v>16</v>
      </c>
      <c r="AB442" s="2">
        <v>154</v>
      </c>
      <c r="AC442" s="2">
        <v>265</v>
      </c>
      <c r="AD442" s="2">
        <v>827</v>
      </c>
      <c r="AE442" s="2">
        <v>684</v>
      </c>
      <c r="AF442" s="2">
        <v>904</v>
      </c>
      <c r="AG442" s="2">
        <v>535</v>
      </c>
      <c r="AH442" s="2">
        <v>37</v>
      </c>
      <c r="AI442" s="2">
        <v>438</v>
      </c>
    </row>
    <row r="443" spans="2:35" x14ac:dyDescent="0.2">
      <c r="B443" s="2">
        <v>131</v>
      </c>
      <c r="C443" s="2">
        <v>276</v>
      </c>
      <c r="D443" s="2">
        <v>802</v>
      </c>
      <c r="E443" s="2">
        <v>689</v>
      </c>
      <c r="F443" s="2">
        <v>925</v>
      </c>
      <c r="G443" s="2">
        <v>526</v>
      </c>
      <c r="H443" s="2">
        <v>64</v>
      </c>
      <c r="I443" s="2">
        <v>431</v>
      </c>
      <c r="J443" s="2">
        <v>313</v>
      </c>
      <c r="K443" s="2">
        <v>170</v>
      </c>
      <c r="L443" s="2">
        <v>668</v>
      </c>
      <c r="M443" s="2">
        <v>779</v>
      </c>
      <c r="N443" s="2">
        <v>551</v>
      </c>
      <c r="O443" s="2">
        <v>952</v>
      </c>
      <c r="P443" s="2">
        <v>390</v>
      </c>
      <c r="Q443" s="2">
        <v>21</v>
      </c>
      <c r="T443" s="2">
        <v>135</v>
      </c>
      <c r="U443" s="2">
        <v>280</v>
      </c>
      <c r="V443" s="2">
        <v>806</v>
      </c>
      <c r="W443" s="2">
        <v>693</v>
      </c>
      <c r="X443" s="2">
        <v>921</v>
      </c>
      <c r="Y443" s="2">
        <v>522</v>
      </c>
      <c r="Z443" s="2">
        <v>60</v>
      </c>
      <c r="AA443" s="2">
        <v>427</v>
      </c>
      <c r="AB443" s="2">
        <v>317</v>
      </c>
      <c r="AC443" s="2">
        <v>174</v>
      </c>
      <c r="AD443" s="2">
        <v>672</v>
      </c>
      <c r="AE443" s="2">
        <v>783</v>
      </c>
      <c r="AF443" s="2">
        <v>547</v>
      </c>
      <c r="AG443" s="2">
        <v>948</v>
      </c>
      <c r="AH443" s="2">
        <v>386</v>
      </c>
      <c r="AI443" s="2">
        <v>17</v>
      </c>
    </row>
    <row r="444" spans="2:35" x14ac:dyDescent="0.2">
      <c r="B444" s="2">
        <v>735</v>
      </c>
      <c r="C444" s="2">
        <v>848</v>
      </c>
      <c r="D444" s="2">
        <v>382</v>
      </c>
      <c r="E444" s="2">
        <v>237</v>
      </c>
      <c r="F444" s="2">
        <v>449</v>
      </c>
      <c r="G444" s="2">
        <v>82</v>
      </c>
      <c r="H444" s="2">
        <v>612</v>
      </c>
      <c r="I444" s="2">
        <v>1011</v>
      </c>
      <c r="J444" s="2">
        <v>869</v>
      </c>
      <c r="K444" s="2">
        <v>758</v>
      </c>
      <c r="L444" s="2">
        <v>200</v>
      </c>
      <c r="M444" s="2">
        <v>343</v>
      </c>
      <c r="N444" s="2">
        <v>123</v>
      </c>
      <c r="O444" s="2">
        <v>492</v>
      </c>
      <c r="P444" s="2">
        <v>986</v>
      </c>
      <c r="Q444" s="2">
        <v>585</v>
      </c>
      <c r="T444" s="2">
        <v>731</v>
      </c>
      <c r="U444" s="2">
        <v>844</v>
      </c>
      <c r="V444" s="2">
        <v>378</v>
      </c>
      <c r="W444" s="2">
        <v>233</v>
      </c>
      <c r="X444" s="2">
        <v>453</v>
      </c>
      <c r="Y444" s="2">
        <v>86</v>
      </c>
      <c r="Z444" s="2">
        <v>616</v>
      </c>
      <c r="AA444" s="2">
        <v>1015</v>
      </c>
      <c r="AB444" s="2">
        <v>865</v>
      </c>
      <c r="AC444" s="2">
        <v>754</v>
      </c>
      <c r="AD444" s="2">
        <v>196</v>
      </c>
      <c r="AE444" s="2">
        <v>339</v>
      </c>
      <c r="AF444" s="2">
        <v>127</v>
      </c>
      <c r="AG444" s="2">
        <v>496</v>
      </c>
      <c r="AH444" s="2">
        <v>990</v>
      </c>
      <c r="AI444" s="2">
        <v>589</v>
      </c>
    </row>
    <row r="445" spans="2:35" x14ac:dyDescent="0.2">
      <c r="B445" s="2">
        <v>892</v>
      </c>
      <c r="C445" s="2">
        <v>747</v>
      </c>
      <c r="D445" s="2">
        <v>217</v>
      </c>
      <c r="E445" s="2">
        <v>330</v>
      </c>
      <c r="F445" s="2">
        <v>102</v>
      </c>
      <c r="G445" s="2">
        <v>501</v>
      </c>
      <c r="H445" s="2">
        <v>967</v>
      </c>
      <c r="I445" s="2">
        <v>600</v>
      </c>
      <c r="J445" s="2">
        <v>706</v>
      </c>
      <c r="K445" s="2">
        <v>849</v>
      </c>
      <c r="L445" s="2">
        <v>355</v>
      </c>
      <c r="M445" s="2">
        <v>244</v>
      </c>
      <c r="N445" s="2">
        <v>480</v>
      </c>
      <c r="O445" s="2">
        <v>79</v>
      </c>
      <c r="P445" s="2">
        <v>637</v>
      </c>
      <c r="Q445" s="2">
        <v>1006</v>
      </c>
      <c r="T445" s="2">
        <v>896</v>
      </c>
      <c r="U445" s="2">
        <v>751</v>
      </c>
      <c r="V445" s="2">
        <v>221</v>
      </c>
      <c r="W445" s="2">
        <v>334</v>
      </c>
      <c r="X445" s="2">
        <v>98</v>
      </c>
      <c r="Y445" s="2">
        <v>497</v>
      </c>
      <c r="Z445" s="2">
        <v>963</v>
      </c>
      <c r="AA445" s="2">
        <v>596</v>
      </c>
      <c r="AB445" s="2">
        <v>710</v>
      </c>
      <c r="AC445" s="2">
        <v>853</v>
      </c>
      <c r="AD445" s="2">
        <v>359</v>
      </c>
      <c r="AE445" s="2">
        <v>248</v>
      </c>
      <c r="AF445" s="2">
        <v>476</v>
      </c>
      <c r="AG445" s="2">
        <v>75</v>
      </c>
      <c r="AH445" s="2">
        <v>633</v>
      </c>
      <c r="AI445" s="2">
        <v>1002</v>
      </c>
    </row>
    <row r="448" spans="2:35" x14ac:dyDescent="0.2">
      <c r="B448" s="2">
        <v>530</v>
      </c>
      <c r="C448" s="2">
        <v>550</v>
      </c>
      <c r="D448" s="2">
        <v>588</v>
      </c>
      <c r="E448" s="2">
        <v>640</v>
      </c>
      <c r="F448" s="2">
        <v>653</v>
      </c>
      <c r="G448" s="2">
        <v>697</v>
      </c>
      <c r="H448" s="2">
        <v>727</v>
      </c>
      <c r="I448" s="2">
        <v>739</v>
      </c>
      <c r="J448" s="2">
        <v>799</v>
      </c>
      <c r="K448" s="2">
        <v>811</v>
      </c>
      <c r="L448" s="2">
        <v>837</v>
      </c>
      <c r="M448" s="2">
        <v>881</v>
      </c>
      <c r="N448" s="2">
        <v>900</v>
      </c>
      <c r="O448" s="2">
        <v>952</v>
      </c>
      <c r="P448" s="2">
        <v>986</v>
      </c>
      <c r="Q448" s="2">
        <v>1006</v>
      </c>
      <c r="T448" s="2">
        <v>534</v>
      </c>
      <c r="U448" s="2">
        <v>546</v>
      </c>
      <c r="V448" s="2">
        <v>592</v>
      </c>
      <c r="W448" s="2">
        <v>636</v>
      </c>
      <c r="X448" s="2">
        <v>649</v>
      </c>
      <c r="Y448" s="2">
        <v>701</v>
      </c>
      <c r="Z448" s="2">
        <v>723</v>
      </c>
      <c r="AA448" s="2">
        <v>743</v>
      </c>
      <c r="AB448" s="2">
        <v>795</v>
      </c>
      <c r="AC448" s="2">
        <v>815</v>
      </c>
      <c r="AD448" s="2">
        <v>833</v>
      </c>
      <c r="AE448" s="2">
        <v>885</v>
      </c>
      <c r="AF448" s="2">
        <v>904</v>
      </c>
      <c r="AG448" s="2">
        <v>948</v>
      </c>
      <c r="AH448" s="2">
        <v>990</v>
      </c>
      <c r="AI448" s="2">
        <v>1002</v>
      </c>
    </row>
    <row r="449" spans="2:35" x14ac:dyDescent="0.2">
      <c r="B449" s="2">
        <v>543</v>
      </c>
      <c r="C449" s="2">
        <v>555</v>
      </c>
      <c r="D449" s="2">
        <v>581</v>
      </c>
      <c r="E449" s="2">
        <v>625</v>
      </c>
      <c r="F449" s="2">
        <v>644</v>
      </c>
      <c r="G449" s="2">
        <v>696</v>
      </c>
      <c r="H449" s="2">
        <v>730</v>
      </c>
      <c r="I449" s="2">
        <v>750</v>
      </c>
      <c r="J449" s="2">
        <v>786</v>
      </c>
      <c r="K449" s="2">
        <v>806</v>
      </c>
      <c r="L449" s="2">
        <v>844</v>
      </c>
      <c r="M449" s="2">
        <v>896</v>
      </c>
      <c r="N449" s="2">
        <v>909</v>
      </c>
      <c r="O449" s="2">
        <v>953</v>
      </c>
      <c r="P449" s="2">
        <v>983</v>
      </c>
      <c r="Q449" s="2">
        <v>995</v>
      </c>
      <c r="T449" s="2">
        <v>539</v>
      </c>
      <c r="U449" s="2">
        <v>559</v>
      </c>
      <c r="V449" s="2">
        <v>577</v>
      </c>
      <c r="W449" s="2">
        <v>629</v>
      </c>
      <c r="X449" s="2">
        <v>648</v>
      </c>
      <c r="Y449" s="2">
        <v>692</v>
      </c>
      <c r="Z449" s="2">
        <v>734</v>
      </c>
      <c r="AA449" s="2">
        <v>746</v>
      </c>
      <c r="AB449" s="2">
        <v>790</v>
      </c>
      <c r="AC449" s="2">
        <v>802</v>
      </c>
      <c r="AD449" s="2">
        <v>848</v>
      </c>
      <c r="AE449" s="2">
        <v>892</v>
      </c>
      <c r="AF449" s="2">
        <v>905</v>
      </c>
      <c r="AG449" s="2">
        <v>957</v>
      </c>
      <c r="AH449" s="2">
        <v>979</v>
      </c>
      <c r="AI449" s="2">
        <v>999</v>
      </c>
    </row>
    <row r="462" spans="2:35" x14ac:dyDescent="0.2">
      <c r="I462" s="2">
        <v>8</v>
      </c>
      <c r="AA462" s="2">
        <v>24</v>
      </c>
    </row>
    <row r="465" spans="2:35" x14ac:dyDescent="0.2">
      <c r="F465" s="2" t="s">
        <v>5</v>
      </c>
      <c r="X465" s="2" t="s">
        <v>5</v>
      </c>
    </row>
    <row r="467" spans="2:35" ht="21" x14ac:dyDescent="0.35">
      <c r="I467" s="93" t="s">
        <v>1199</v>
      </c>
      <c r="AA467" s="93" t="s">
        <v>1195</v>
      </c>
    </row>
    <row r="468" spans="2:35" ht="15" x14ac:dyDescent="0.25">
      <c r="I468" s="94" t="s">
        <v>1203</v>
      </c>
      <c r="AA468" s="94" t="s">
        <v>1204</v>
      </c>
    </row>
    <row r="469" spans="2:35" ht="15" x14ac:dyDescent="0.25">
      <c r="I469" s="94"/>
    </row>
    <row r="470" spans="2:35" x14ac:dyDescent="0.2">
      <c r="D470" s="2" t="s">
        <v>5</v>
      </c>
    </row>
    <row r="472" spans="2:35" x14ac:dyDescent="0.2">
      <c r="B472" s="2">
        <v>5</v>
      </c>
      <c r="C472" s="2">
        <v>406</v>
      </c>
      <c r="D472" s="2">
        <v>936</v>
      </c>
      <c r="E472" s="2">
        <v>567</v>
      </c>
      <c r="F472" s="2">
        <v>795</v>
      </c>
      <c r="G472" s="2">
        <v>652</v>
      </c>
      <c r="H472" s="2">
        <v>186</v>
      </c>
      <c r="I472" s="2">
        <v>297</v>
      </c>
      <c r="J472" s="2">
        <v>447</v>
      </c>
      <c r="K472" s="2">
        <v>48</v>
      </c>
      <c r="L472" s="2">
        <v>542</v>
      </c>
      <c r="M472" s="2">
        <v>909</v>
      </c>
      <c r="N472" s="2">
        <v>673</v>
      </c>
      <c r="O472" s="2">
        <v>818</v>
      </c>
      <c r="P472" s="2">
        <v>260</v>
      </c>
      <c r="Q472" s="2">
        <v>147</v>
      </c>
      <c r="T472" s="2">
        <v>1</v>
      </c>
      <c r="U472" s="2">
        <v>402</v>
      </c>
      <c r="V472" s="2">
        <v>932</v>
      </c>
      <c r="W472" s="2">
        <v>563</v>
      </c>
      <c r="X472" s="2">
        <v>799</v>
      </c>
      <c r="Y472" s="2">
        <v>656</v>
      </c>
      <c r="Z472" s="2">
        <v>190</v>
      </c>
      <c r="AA472" s="2">
        <v>301</v>
      </c>
      <c r="AB472" s="2">
        <v>443</v>
      </c>
      <c r="AC472" s="2">
        <v>44</v>
      </c>
      <c r="AD472" s="2">
        <v>538</v>
      </c>
      <c r="AE472" s="2">
        <v>905</v>
      </c>
      <c r="AF472" s="2">
        <v>677</v>
      </c>
      <c r="AG472" s="2">
        <v>822</v>
      </c>
      <c r="AH472" s="2">
        <v>264</v>
      </c>
      <c r="AI472" s="2">
        <v>151</v>
      </c>
    </row>
    <row r="473" spans="2:35" x14ac:dyDescent="0.2">
      <c r="B473" s="2">
        <v>418</v>
      </c>
      <c r="C473" s="2">
        <v>49</v>
      </c>
      <c r="D473" s="2">
        <v>515</v>
      </c>
      <c r="E473" s="2">
        <v>916</v>
      </c>
      <c r="F473" s="2">
        <v>704</v>
      </c>
      <c r="G473" s="2">
        <v>815</v>
      </c>
      <c r="H473" s="2">
        <v>285</v>
      </c>
      <c r="I473" s="2">
        <v>142</v>
      </c>
      <c r="J473" s="2">
        <v>28</v>
      </c>
      <c r="K473" s="2">
        <v>395</v>
      </c>
      <c r="L473" s="2">
        <v>953</v>
      </c>
      <c r="M473" s="2">
        <v>554</v>
      </c>
      <c r="N473" s="2">
        <v>774</v>
      </c>
      <c r="O473" s="2">
        <v>661</v>
      </c>
      <c r="P473" s="2">
        <v>167</v>
      </c>
      <c r="Q473" s="2">
        <v>312</v>
      </c>
      <c r="T473" s="2">
        <v>422</v>
      </c>
      <c r="U473" s="2">
        <v>53</v>
      </c>
      <c r="V473" s="2">
        <v>519</v>
      </c>
      <c r="W473" s="2">
        <v>920</v>
      </c>
      <c r="X473" s="2">
        <v>700</v>
      </c>
      <c r="Y473" s="2">
        <v>811</v>
      </c>
      <c r="Z473" s="2">
        <v>281</v>
      </c>
      <c r="AA473" s="2">
        <v>138</v>
      </c>
      <c r="AB473" s="2">
        <v>32</v>
      </c>
      <c r="AC473" s="2">
        <v>399</v>
      </c>
      <c r="AD473" s="2">
        <v>957</v>
      </c>
      <c r="AE473" s="2">
        <v>558</v>
      </c>
      <c r="AF473" s="2">
        <v>770</v>
      </c>
      <c r="AG473" s="2">
        <v>657</v>
      </c>
      <c r="AH473" s="2">
        <v>163</v>
      </c>
      <c r="AI473" s="2">
        <v>308</v>
      </c>
    </row>
    <row r="474" spans="2:35" x14ac:dyDescent="0.2">
      <c r="B474" s="2">
        <v>1022</v>
      </c>
      <c r="C474" s="2">
        <v>621</v>
      </c>
      <c r="D474" s="2">
        <v>95</v>
      </c>
      <c r="E474" s="2">
        <v>464</v>
      </c>
      <c r="F474" s="2">
        <v>228</v>
      </c>
      <c r="G474" s="2">
        <v>371</v>
      </c>
      <c r="H474" s="2">
        <v>833</v>
      </c>
      <c r="I474" s="2">
        <v>722</v>
      </c>
      <c r="J474" s="2">
        <v>584</v>
      </c>
      <c r="K474" s="2">
        <v>983</v>
      </c>
      <c r="L474" s="2">
        <v>485</v>
      </c>
      <c r="M474" s="2">
        <v>118</v>
      </c>
      <c r="N474" s="2">
        <v>346</v>
      </c>
      <c r="O474" s="2">
        <v>201</v>
      </c>
      <c r="P474" s="2">
        <v>763</v>
      </c>
      <c r="Q474" s="2">
        <v>876</v>
      </c>
      <c r="T474" s="2">
        <v>1018</v>
      </c>
      <c r="U474" s="2">
        <v>617</v>
      </c>
      <c r="V474" s="2">
        <v>91</v>
      </c>
      <c r="W474" s="2">
        <v>460</v>
      </c>
      <c r="X474" s="2">
        <v>232</v>
      </c>
      <c r="Y474" s="2">
        <v>375</v>
      </c>
      <c r="Z474" s="2">
        <v>837</v>
      </c>
      <c r="AA474" s="2">
        <v>726</v>
      </c>
      <c r="AB474" s="2">
        <v>580</v>
      </c>
      <c r="AC474" s="2">
        <v>979</v>
      </c>
      <c r="AD474" s="2">
        <v>481</v>
      </c>
      <c r="AE474" s="2">
        <v>114</v>
      </c>
      <c r="AF474" s="2">
        <v>350</v>
      </c>
      <c r="AG474" s="2">
        <v>205</v>
      </c>
      <c r="AH474" s="2">
        <v>767</v>
      </c>
      <c r="AI474" s="2">
        <v>880</v>
      </c>
    </row>
    <row r="475" spans="2:35" x14ac:dyDescent="0.2">
      <c r="B475" s="2">
        <v>601</v>
      </c>
      <c r="C475" s="2">
        <v>970</v>
      </c>
      <c r="D475" s="2">
        <v>508</v>
      </c>
      <c r="E475" s="2">
        <v>107</v>
      </c>
      <c r="F475" s="2">
        <v>327</v>
      </c>
      <c r="G475" s="2">
        <v>216</v>
      </c>
      <c r="H475" s="2">
        <v>742</v>
      </c>
      <c r="I475" s="2">
        <v>885</v>
      </c>
      <c r="J475" s="2">
        <v>995</v>
      </c>
      <c r="K475" s="2">
        <v>628</v>
      </c>
      <c r="L475" s="2">
        <v>66</v>
      </c>
      <c r="M475" s="2">
        <v>465</v>
      </c>
      <c r="N475" s="2">
        <v>253</v>
      </c>
      <c r="O475" s="2">
        <v>366</v>
      </c>
      <c r="P475" s="2">
        <v>864</v>
      </c>
      <c r="Q475" s="2">
        <v>719</v>
      </c>
      <c r="T475" s="2">
        <v>605</v>
      </c>
      <c r="U475" s="2">
        <v>974</v>
      </c>
      <c r="V475" s="2">
        <v>512</v>
      </c>
      <c r="W475" s="2">
        <v>111</v>
      </c>
      <c r="X475" s="2">
        <v>323</v>
      </c>
      <c r="Y475" s="2">
        <v>212</v>
      </c>
      <c r="Z475" s="2">
        <v>738</v>
      </c>
      <c r="AA475" s="2">
        <v>881</v>
      </c>
      <c r="AB475" s="2">
        <v>999</v>
      </c>
      <c r="AC475" s="2">
        <v>632</v>
      </c>
      <c r="AD475" s="2">
        <v>70</v>
      </c>
      <c r="AE475" s="2">
        <v>469</v>
      </c>
      <c r="AF475" s="2">
        <v>249</v>
      </c>
      <c r="AG475" s="2">
        <v>362</v>
      </c>
      <c r="AH475" s="2">
        <v>860</v>
      </c>
      <c r="AI475" s="2">
        <v>715</v>
      </c>
    </row>
    <row r="476" spans="2:35" x14ac:dyDescent="0.2">
      <c r="B476" s="2">
        <v>904</v>
      </c>
      <c r="C476" s="2">
        <v>535</v>
      </c>
      <c r="D476" s="2">
        <v>37</v>
      </c>
      <c r="E476" s="2">
        <v>438</v>
      </c>
      <c r="F476" s="2">
        <v>154</v>
      </c>
      <c r="G476" s="2">
        <v>265</v>
      </c>
      <c r="H476" s="2">
        <v>827</v>
      </c>
      <c r="I476" s="2">
        <v>684</v>
      </c>
      <c r="J476" s="2">
        <v>574</v>
      </c>
      <c r="K476" s="2">
        <v>941</v>
      </c>
      <c r="L476" s="2">
        <v>415</v>
      </c>
      <c r="M476" s="2">
        <v>16</v>
      </c>
      <c r="N476" s="2">
        <v>292</v>
      </c>
      <c r="O476" s="2">
        <v>179</v>
      </c>
      <c r="P476" s="2">
        <v>641</v>
      </c>
      <c r="Q476" s="2">
        <v>786</v>
      </c>
      <c r="T476" s="2">
        <v>900</v>
      </c>
      <c r="U476" s="2">
        <v>531</v>
      </c>
      <c r="V476" s="2">
        <v>33</v>
      </c>
      <c r="W476" s="2">
        <v>434</v>
      </c>
      <c r="X476" s="2">
        <v>158</v>
      </c>
      <c r="Y476" s="2">
        <v>269</v>
      </c>
      <c r="Z476" s="2">
        <v>831</v>
      </c>
      <c r="AA476" s="2">
        <v>688</v>
      </c>
      <c r="AB476" s="2">
        <v>570</v>
      </c>
      <c r="AC476" s="2">
        <v>937</v>
      </c>
      <c r="AD476" s="2">
        <v>411</v>
      </c>
      <c r="AE476" s="2">
        <v>12</v>
      </c>
      <c r="AF476" s="2">
        <v>296</v>
      </c>
      <c r="AG476" s="2">
        <v>183</v>
      </c>
      <c r="AH476" s="2">
        <v>645</v>
      </c>
      <c r="AI476" s="2">
        <v>790</v>
      </c>
    </row>
    <row r="477" spans="2:35" x14ac:dyDescent="0.2">
      <c r="B477" s="2">
        <v>547</v>
      </c>
      <c r="C477" s="2">
        <v>948</v>
      </c>
      <c r="D477" s="2">
        <v>386</v>
      </c>
      <c r="E477" s="2">
        <v>17</v>
      </c>
      <c r="F477" s="2">
        <v>317</v>
      </c>
      <c r="G477" s="2">
        <v>174</v>
      </c>
      <c r="H477" s="2">
        <v>672</v>
      </c>
      <c r="I477" s="2">
        <v>783</v>
      </c>
      <c r="J477" s="2">
        <v>921</v>
      </c>
      <c r="K477" s="2">
        <v>522</v>
      </c>
      <c r="L477" s="2">
        <v>60</v>
      </c>
      <c r="M477" s="2">
        <v>427</v>
      </c>
      <c r="N477" s="2">
        <v>135</v>
      </c>
      <c r="O477" s="2">
        <v>280</v>
      </c>
      <c r="P477" s="2">
        <v>806</v>
      </c>
      <c r="Q477" s="2">
        <v>693</v>
      </c>
      <c r="T477" s="2">
        <v>551</v>
      </c>
      <c r="U477" s="2">
        <v>952</v>
      </c>
      <c r="V477" s="2">
        <v>390</v>
      </c>
      <c r="W477" s="2">
        <v>21</v>
      </c>
      <c r="X477" s="2">
        <v>313</v>
      </c>
      <c r="Y477" s="2">
        <v>170</v>
      </c>
      <c r="Z477" s="2">
        <v>668</v>
      </c>
      <c r="AA477" s="2">
        <v>779</v>
      </c>
      <c r="AB477" s="2">
        <v>925</v>
      </c>
      <c r="AC477" s="2">
        <v>526</v>
      </c>
      <c r="AD477" s="2">
        <v>64</v>
      </c>
      <c r="AE477" s="2">
        <v>431</v>
      </c>
      <c r="AF477" s="2">
        <v>131</v>
      </c>
      <c r="AG477" s="2">
        <v>276</v>
      </c>
      <c r="AH477" s="2">
        <v>802</v>
      </c>
      <c r="AI477" s="2">
        <v>689</v>
      </c>
    </row>
    <row r="478" spans="2:35" x14ac:dyDescent="0.2">
      <c r="B478" s="2">
        <v>127</v>
      </c>
      <c r="C478" s="2">
        <v>496</v>
      </c>
      <c r="D478" s="2">
        <v>990</v>
      </c>
      <c r="E478" s="2">
        <v>589</v>
      </c>
      <c r="F478" s="2">
        <v>865</v>
      </c>
      <c r="G478" s="2">
        <v>754</v>
      </c>
      <c r="H478" s="2">
        <v>196</v>
      </c>
      <c r="I478" s="2">
        <v>339</v>
      </c>
      <c r="J478" s="2">
        <v>453</v>
      </c>
      <c r="K478" s="2">
        <v>86</v>
      </c>
      <c r="L478" s="2">
        <v>616</v>
      </c>
      <c r="M478" s="2">
        <v>1015</v>
      </c>
      <c r="N478" s="2">
        <v>731</v>
      </c>
      <c r="O478" s="2">
        <v>844</v>
      </c>
      <c r="P478" s="2">
        <v>378</v>
      </c>
      <c r="Q478" s="2">
        <v>233</v>
      </c>
      <c r="T478" s="2">
        <v>123</v>
      </c>
      <c r="U478" s="2">
        <v>492</v>
      </c>
      <c r="V478" s="2">
        <v>986</v>
      </c>
      <c r="W478" s="2">
        <v>585</v>
      </c>
      <c r="X478" s="2">
        <v>869</v>
      </c>
      <c r="Y478" s="2">
        <v>758</v>
      </c>
      <c r="Z478" s="2">
        <v>200</v>
      </c>
      <c r="AA478" s="2">
        <v>343</v>
      </c>
      <c r="AB478" s="2">
        <v>449</v>
      </c>
      <c r="AC478" s="2">
        <v>82</v>
      </c>
      <c r="AD478" s="2">
        <v>612</v>
      </c>
      <c r="AE478" s="2">
        <v>1011</v>
      </c>
      <c r="AF478" s="2">
        <v>735</v>
      </c>
      <c r="AG478" s="2">
        <v>848</v>
      </c>
      <c r="AH478" s="2">
        <v>382</v>
      </c>
      <c r="AI478" s="2">
        <v>237</v>
      </c>
    </row>
    <row r="479" spans="2:35" x14ac:dyDescent="0.2">
      <c r="B479" s="2">
        <v>476</v>
      </c>
      <c r="C479" s="2">
        <v>75</v>
      </c>
      <c r="D479" s="2">
        <v>633</v>
      </c>
      <c r="E479" s="2">
        <v>1002</v>
      </c>
      <c r="F479" s="2">
        <v>710</v>
      </c>
      <c r="G479" s="2">
        <v>853</v>
      </c>
      <c r="H479" s="2">
        <v>359</v>
      </c>
      <c r="I479" s="2">
        <v>248</v>
      </c>
      <c r="J479" s="2">
        <v>98</v>
      </c>
      <c r="K479" s="2">
        <v>497</v>
      </c>
      <c r="L479" s="2">
        <v>963</v>
      </c>
      <c r="M479" s="2">
        <v>596</v>
      </c>
      <c r="N479" s="2">
        <v>896</v>
      </c>
      <c r="O479" s="2">
        <v>751</v>
      </c>
      <c r="P479" s="2">
        <v>221</v>
      </c>
      <c r="Q479" s="2">
        <v>334</v>
      </c>
      <c r="T479" s="2">
        <v>480</v>
      </c>
      <c r="U479" s="2">
        <v>79</v>
      </c>
      <c r="V479" s="2">
        <v>637</v>
      </c>
      <c r="W479" s="2">
        <v>1006</v>
      </c>
      <c r="X479" s="2">
        <v>706</v>
      </c>
      <c r="Y479" s="2">
        <v>849</v>
      </c>
      <c r="Z479" s="2">
        <v>355</v>
      </c>
      <c r="AA479" s="2">
        <v>244</v>
      </c>
      <c r="AB479" s="2">
        <v>102</v>
      </c>
      <c r="AC479" s="2">
        <v>501</v>
      </c>
      <c r="AD479" s="2">
        <v>967</v>
      </c>
      <c r="AE479" s="2">
        <v>600</v>
      </c>
      <c r="AF479" s="2">
        <v>892</v>
      </c>
      <c r="AG479" s="2">
        <v>747</v>
      </c>
      <c r="AH479" s="2">
        <v>217</v>
      </c>
      <c r="AI479" s="2">
        <v>330</v>
      </c>
    </row>
    <row r="480" spans="2:35" x14ac:dyDescent="0.2">
      <c r="B480" s="2">
        <v>178</v>
      </c>
      <c r="C480" s="2">
        <v>289</v>
      </c>
      <c r="D480" s="2">
        <v>787</v>
      </c>
      <c r="E480" s="2">
        <v>644</v>
      </c>
      <c r="F480" s="2">
        <v>944</v>
      </c>
      <c r="G480" s="2">
        <v>575</v>
      </c>
      <c r="H480" s="2">
        <v>13</v>
      </c>
      <c r="I480" s="2">
        <v>414</v>
      </c>
      <c r="J480" s="2">
        <v>268</v>
      </c>
      <c r="K480" s="2">
        <v>155</v>
      </c>
      <c r="L480" s="2">
        <v>681</v>
      </c>
      <c r="M480" s="2">
        <v>826</v>
      </c>
      <c r="N480" s="2">
        <v>534</v>
      </c>
      <c r="O480" s="2">
        <v>901</v>
      </c>
      <c r="P480" s="2">
        <v>439</v>
      </c>
      <c r="Q480" s="2">
        <v>40</v>
      </c>
      <c r="T480" s="2">
        <v>182</v>
      </c>
      <c r="U480" s="2">
        <v>293</v>
      </c>
      <c r="V480" s="2">
        <v>791</v>
      </c>
      <c r="W480" s="2">
        <v>648</v>
      </c>
      <c r="X480" s="2">
        <v>940</v>
      </c>
      <c r="Y480" s="2">
        <v>571</v>
      </c>
      <c r="Z480" s="2">
        <v>9</v>
      </c>
      <c r="AA480" s="2">
        <v>410</v>
      </c>
      <c r="AB480" s="2">
        <v>272</v>
      </c>
      <c r="AC480" s="2">
        <v>159</v>
      </c>
      <c r="AD480" s="2">
        <v>685</v>
      </c>
      <c r="AE480" s="2">
        <v>830</v>
      </c>
      <c r="AF480" s="2">
        <v>530</v>
      </c>
      <c r="AG480" s="2">
        <v>897</v>
      </c>
      <c r="AH480" s="2">
        <v>435</v>
      </c>
      <c r="AI480" s="2">
        <v>36</v>
      </c>
    </row>
    <row r="481" spans="2:35" x14ac:dyDescent="0.2">
      <c r="B481" s="2">
        <v>277</v>
      </c>
      <c r="C481" s="2">
        <v>134</v>
      </c>
      <c r="D481" s="2">
        <v>696</v>
      </c>
      <c r="E481" s="2">
        <v>807</v>
      </c>
      <c r="F481" s="2">
        <v>523</v>
      </c>
      <c r="G481" s="2">
        <v>924</v>
      </c>
      <c r="H481" s="2">
        <v>426</v>
      </c>
      <c r="I481" s="2">
        <v>57</v>
      </c>
      <c r="J481" s="2">
        <v>175</v>
      </c>
      <c r="K481" s="2">
        <v>320</v>
      </c>
      <c r="L481" s="2">
        <v>782</v>
      </c>
      <c r="M481" s="2">
        <v>669</v>
      </c>
      <c r="N481" s="2">
        <v>945</v>
      </c>
      <c r="O481" s="2">
        <v>546</v>
      </c>
      <c r="P481" s="2">
        <v>20</v>
      </c>
      <c r="Q481" s="2">
        <v>387</v>
      </c>
      <c r="T481" s="2">
        <v>273</v>
      </c>
      <c r="U481" s="2">
        <v>130</v>
      </c>
      <c r="V481" s="2">
        <v>692</v>
      </c>
      <c r="W481" s="2">
        <v>803</v>
      </c>
      <c r="X481" s="2">
        <v>527</v>
      </c>
      <c r="Y481" s="2">
        <v>928</v>
      </c>
      <c r="Z481" s="2">
        <v>430</v>
      </c>
      <c r="AA481" s="2">
        <v>61</v>
      </c>
      <c r="AB481" s="2">
        <v>171</v>
      </c>
      <c r="AC481" s="2">
        <v>316</v>
      </c>
      <c r="AD481" s="2">
        <v>778</v>
      </c>
      <c r="AE481" s="2">
        <v>665</v>
      </c>
      <c r="AF481" s="2">
        <v>949</v>
      </c>
      <c r="AG481" s="2">
        <v>550</v>
      </c>
      <c r="AH481" s="2">
        <v>24</v>
      </c>
      <c r="AI481" s="2">
        <v>391</v>
      </c>
    </row>
    <row r="482" spans="2:35" x14ac:dyDescent="0.2">
      <c r="B482" s="2">
        <v>841</v>
      </c>
      <c r="C482" s="2">
        <v>730</v>
      </c>
      <c r="D482" s="2">
        <v>236</v>
      </c>
      <c r="E482" s="2">
        <v>379</v>
      </c>
      <c r="F482" s="2">
        <v>87</v>
      </c>
      <c r="G482" s="2">
        <v>456</v>
      </c>
      <c r="H482" s="2">
        <v>1014</v>
      </c>
      <c r="I482" s="2">
        <v>613</v>
      </c>
      <c r="J482" s="2">
        <v>755</v>
      </c>
      <c r="K482" s="2">
        <v>868</v>
      </c>
      <c r="L482" s="2">
        <v>338</v>
      </c>
      <c r="M482" s="2">
        <v>193</v>
      </c>
      <c r="N482" s="2">
        <v>493</v>
      </c>
      <c r="O482" s="2">
        <v>126</v>
      </c>
      <c r="P482" s="2">
        <v>592</v>
      </c>
      <c r="Q482" s="2">
        <v>991</v>
      </c>
      <c r="T482" s="2">
        <v>845</v>
      </c>
      <c r="U482" s="2">
        <v>734</v>
      </c>
      <c r="V482" s="2">
        <v>240</v>
      </c>
      <c r="W482" s="2">
        <v>383</v>
      </c>
      <c r="X482" s="2">
        <v>83</v>
      </c>
      <c r="Y482" s="2">
        <v>452</v>
      </c>
      <c r="Z482" s="2">
        <v>1010</v>
      </c>
      <c r="AA482" s="2">
        <v>609</v>
      </c>
      <c r="AB482" s="2">
        <v>759</v>
      </c>
      <c r="AC482" s="2">
        <v>872</v>
      </c>
      <c r="AD482" s="2">
        <v>342</v>
      </c>
      <c r="AE482" s="2">
        <v>197</v>
      </c>
      <c r="AF482" s="2">
        <v>489</v>
      </c>
      <c r="AG482" s="2">
        <v>122</v>
      </c>
      <c r="AH482" s="2">
        <v>588</v>
      </c>
      <c r="AI482" s="2">
        <v>987</v>
      </c>
    </row>
    <row r="483" spans="2:35" x14ac:dyDescent="0.2">
      <c r="B483" s="2">
        <v>750</v>
      </c>
      <c r="C483" s="2">
        <v>893</v>
      </c>
      <c r="D483" s="2">
        <v>335</v>
      </c>
      <c r="E483" s="2">
        <v>224</v>
      </c>
      <c r="F483" s="2">
        <v>500</v>
      </c>
      <c r="G483" s="2">
        <v>99</v>
      </c>
      <c r="H483" s="2">
        <v>593</v>
      </c>
      <c r="I483" s="2">
        <v>962</v>
      </c>
      <c r="J483" s="2">
        <v>856</v>
      </c>
      <c r="K483" s="2">
        <v>711</v>
      </c>
      <c r="L483" s="2">
        <v>245</v>
      </c>
      <c r="M483" s="2">
        <v>358</v>
      </c>
      <c r="N483" s="2">
        <v>74</v>
      </c>
      <c r="O483" s="2">
        <v>473</v>
      </c>
      <c r="P483" s="2">
        <v>1003</v>
      </c>
      <c r="Q483" s="2">
        <v>636</v>
      </c>
      <c r="T483" s="2">
        <v>746</v>
      </c>
      <c r="U483" s="2">
        <v>889</v>
      </c>
      <c r="V483" s="2">
        <v>331</v>
      </c>
      <c r="W483" s="2">
        <v>220</v>
      </c>
      <c r="X483" s="2">
        <v>504</v>
      </c>
      <c r="Y483" s="2">
        <v>103</v>
      </c>
      <c r="Z483" s="2">
        <v>597</v>
      </c>
      <c r="AA483" s="2">
        <v>966</v>
      </c>
      <c r="AB483" s="2">
        <v>852</v>
      </c>
      <c r="AC483" s="2">
        <v>707</v>
      </c>
      <c r="AD483" s="2">
        <v>241</v>
      </c>
      <c r="AE483" s="2">
        <v>354</v>
      </c>
      <c r="AF483" s="2">
        <v>78</v>
      </c>
      <c r="AG483" s="2">
        <v>477</v>
      </c>
      <c r="AH483" s="2">
        <v>1007</v>
      </c>
      <c r="AI483" s="2">
        <v>640</v>
      </c>
    </row>
    <row r="484" spans="2:35" x14ac:dyDescent="0.2">
      <c r="B484" s="2">
        <v>819</v>
      </c>
      <c r="C484" s="2">
        <v>676</v>
      </c>
      <c r="D484" s="2">
        <v>146</v>
      </c>
      <c r="E484" s="2">
        <v>257</v>
      </c>
      <c r="F484" s="2">
        <v>45</v>
      </c>
      <c r="G484" s="2">
        <v>446</v>
      </c>
      <c r="H484" s="2">
        <v>912</v>
      </c>
      <c r="I484" s="2">
        <v>543</v>
      </c>
      <c r="J484" s="2">
        <v>649</v>
      </c>
      <c r="K484" s="2">
        <v>794</v>
      </c>
      <c r="L484" s="2">
        <v>300</v>
      </c>
      <c r="M484" s="2">
        <v>187</v>
      </c>
      <c r="N484" s="2">
        <v>407</v>
      </c>
      <c r="O484" s="2">
        <v>8</v>
      </c>
      <c r="P484" s="2">
        <v>566</v>
      </c>
      <c r="Q484" s="2">
        <v>933</v>
      </c>
      <c r="T484" s="2">
        <v>823</v>
      </c>
      <c r="U484" s="2">
        <v>680</v>
      </c>
      <c r="V484" s="2">
        <v>150</v>
      </c>
      <c r="W484" s="2">
        <v>261</v>
      </c>
      <c r="X484" s="2">
        <v>41</v>
      </c>
      <c r="Y484" s="2">
        <v>442</v>
      </c>
      <c r="Z484" s="2">
        <v>908</v>
      </c>
      <c r="AA484" s="2">
        <v>539</v>
      </c>
      <c r="AB484" s="2">
        <v>653</v>
      </c>
      <c r="AC484" s="2">
        <v>798</v>
      </c>
      <c r="AD484" s="2">
        <v>304</v>
      </c>
      <c r="AE484" s="2">
        <v>191</v>
      </c>
      <c r="AF484" s="2">
        <v>403</v>
      </c>
      <c r="AG484" s="2">
        <v>4</v>
      </c>
      <c r="AH484" s="2">
        <v>562</v>
      </c>
      <c r="AI484" s="2">
        <v>929</v>
      </c>
    </row>
    <row r="485" spans="2:35" x14ac:dyDescent="0.2">
      <c r="B485" s="2">
        <v>664</v>
      </c>
      <c r="C485" s="2">
        <v>775</v>
      </c>
      <c r="D485" s="2">
        <v>309</v>
      </c>
      <c r="E485" s="2">
        <v>166</v>
      </c>
      <c r="F485" s="2">
        <v>394</v>
      </c>
      <c r="G485" s="2">
        <v>25</v>
      </c>
      <c r="H485" s="2">
        <v>555</v>
      </c>
      <c r="I485" s="2">
        <v>956</v>
      </c>
      <c r="J485" s="2">
        <v>814</v>
      </c>
      <c r="K485" s="2">
        <v>701</v>
      </c>
      <c r="L485" s="2">
        <v>143</v>
      </c>
      <c r="M485" s="2">
        <v>288</v>
      </c>
      <c r="N485" s="2">
        <v>52</v>
      </c>
      <c r="O485" s="2">
        <v>419</v>
      </c>
      <c r="P485" s="2">
        <v>913</v>
      </c>
      <c r="Q485" s="2">
        <v>514</v>
      </c>
      <c r="T485" s="2">
        <v>660</v>
      </c>
      <c r="U485" s="2">
        <v>771</v>
      </c>
      <c r="V485" s="2">
        <v>305</v>
      </c>
      <c r="W485" s="2">
        <v>162</v>
      </c>
      <c r="X485" s="2">
        <v>398</v>
      </c>
      <c r="Y485" s="2">
        <v>29</v>
      </c>
      <c r="Z485" s="2">
        <v>559</v>
      </c>
      <c r="AA485" s="2">
        <v>960</v>
      </c>
      <c r="AB485" s="2">
        <v>810</v>
      </c>
      <c r="AC485" s="2">
        <v>697</v>
      </c>
      <c r="AD485" s="2">
        <v>139</v>
      </c>
      <c r="AE485" s="2">
        <v>284</v>
      </c>
      <c r="AF485" s="2">
        <v>56</v>
      </c>
      <c r="AG485" s="2">
        <v>423</v>
      </c>
      <c r="AH485" s="2">
        <v>917</v>
      </c>
      <c r="AI485" s="2">
        <v>518</v>
      </c>
    </row>
    <row r="486" spans="2:35" x14ac:dyDescent="0.2">
      <c r="B486" s="2">
        <v>204</v>
      </c>
      <c r="C486" s="2">
        <v>347</v>
      </c>
      <c r="D486" s="2">
        <v>873</v>
      </c>
      <c r="E486" s="2">
        <v>762</v>
      </c>
      <c r="F486" s="2">
        <v>982</v>
      </c>
      <c r="G486" s="2">
        <v>581</v>
      </c>
      <c r="H486" s="2">
        <v>119</v>
      </c>
      <c r="I486" s="2">
        <v>488</v>
      </c>
      <c r="J486" s="2">
        <v>370</v>
      </c>
      <c r="K486" s="2">
        <v>225</v>
      </c>
      <c r="L486" s="2">
        <v>723</v>
      </c>
      <c r="M486" s="2">
        <v>836</v>
      </c>
      <c r="N486" s="2">
        <v>624</v>
      </c>
      <c r="O486" s="2">
        <v>1023</v>
      </c>
      <c r="P486" s="2">
        <v>461</v>
      </c>
      <c r="Q486" s="2">
        <v>94</v>
      </c>
      <c r="T486" s="2">
        <v>208</v>
      </c>
      <c r="U486" s="2">
        <v>351</v>
      </c>
      <c r="V486" s="2">
        <v>877</v>
      </c>
      <c r="W486" s="2">
        <v>766</v>
      </c>
      <c r="X486" s="2">
        <v>978</v>
      </c>
      <c r="Y486" s="2">
        <v>577</v>
      </c>
      <c r="Z486" s="2">
        <v>115</v>
      </c>
      <c r="AA486" s="2">
        <v>484</v>
      </c>
      <c r="AB486" s="2">
        <v>374</v>
      </c>
      <c r="AC486" s="2">
        <v>229</v>
      </c>
      <c r="AD486" s="2">
        <v>727</v>
      </c>
      <c r="AE486" s="2">
        <v>840</v>
      </c>
      <c r="AF486" s="2">
        <v>620</v>
      </c>
      <c r="AG486" s="2">
        <v>1019</v>
      </c>
      <c r="AH486" s="2">
        <v>457</v>
      </c>
      <c r="AI486" s="2">
        <v>90</v>
      </c>
    </row>
    <row r="487" spans="2:35" x14ac:dyDescent="0.2">
      <c r="B487" s="2">
        <v>367</v>
      </c>
      <c r="C487" s="2">
        <v>256</v>
      </c>
      <c r="D487" s="2">
        <v>718</v>
      </c>
      <c r="E487" s="2">
        <v>861</v>
      </c>
      <c r="F487" s="2">
        <v>625</v>
      </c>
      <c r="G487" s="2">
        <v>994</v>
      </c>
      <c r="H487" s="2">
        <v>468</v>
      </c>
      <c r="I487" s="2">
        <v>67</v>
      </c>
      <c r="J487" s="2">
        <v>213</v>
      </c>
      <c r="K487" s="2">
        <v>326</v>
      </c>
      <c r="L487" s="2">
        <v>888</v>
      </c>
      <c r="M487" s="2">
        <v>743</v>
      </c>
      <c r="N487" s="2">
        <v>971</v>
      </c>
      <c r="O487" s="2">
        <v>604</v>
      </c>
      <c r="P487" s="2">
        <v>106</v>
      </c>
      <c r="Q487" s="2">
        <v>505</v>
      </c>
      <c r="T487" s="2">
        <v>363</v>
      </c>
      <c r="U487" s="2">
        <v>252</v>
      </c>
      <c r="V487" s="2">
        <v>714</v>
      </c>
      <c r="W487" s="2">
        <v>857</v>
      </c>
      <c r="X487" s="2">
        <v>629</v>
      </c>
      <c r="Y487" s="2">
        <v>998</v>
      </c>
      <c r="Z487" s="2">
        <v>472</v>
      </c>
      <c r="AA487" s="2">
        <v>71</v>
      </c>
      <c r="AB487" s="2">
        <v>209</v>
      </c>
      <c r="AC487" s="2">
        <v>322</v>
      </c>
      <c r="AD487" s="2">
        <v>884</v>
      </c>
      <c r="AE487" s="2">
        <v>739</v>
      </c>
      <c r="AF487" s="2">
        <v>975</v>
      </c>
      <c r="AG487" s="2">
        <v>608</v>
      </c>
      <c r="AH487" s="2">
        <v>110</v>
      </c>
      <c r="AI487" s="2">
        <v>509</v>
      </c>
    </row>
    <row r="488" spans="2:35" x14ac:dyDescent="0.2">
      <c r="B488" s="2">
        <v>354</v>
      </c>
      <c r="C488" s="2">
        <v>241</v>
      </c>
      <c r="D488" s="2">
        <v>707</v>
      </c>
      <c r="E488" s="2">
        <v>852</v>
      </c>
      <c r="F488" s="2">
        <v>640</v>
      </c>
      <c r="G488" s="2">
        <v>1007</v>
      </c>
      <c r="H488" s="2">
        <v>477</v>
      </c>
      <c r="I488" s="2">
        <v>78</v>
      </c>
      <c r="J488" s="2">
        <v>220</v>
      </c>
      <c r="K488" s="2">
        <v>331</v>
      </c>
      <c r="L488" s="2">
        <v>889</v>
      </c>
      <c r="M488" s="2">
        <v>746</v>
      </c>
      <c r="N488" s="2">
        <v>966</v>
      </c>
      <c r="O488" s="2">
        <v>597</v>
      </c>
      <c r="P488" s="2">
        <v>103</v>
      </c>
      <c r="Q488" s="2">
        <v>504</v>
      </c>
      <c r="T488" s="2">
        <v>358</v>
      </c>
      <c r="U488" s="2">
        <v>245</v>
      </c>
      <c r="V488" s="2">
        <v>711</v>
      </c>
      <c r="W488" s="2">
        <v>856</v>
      </c>
      <c r="X488" s="2">
        <v>636</v>
      </c>
      <c r="Y488" s="2">
        <v>1003</v>
      </c>
      <c r="Z488" s="2">
        <v>473</v>
      </c>
      <c r="AA488" s="2">
        <v>74</v>
      </c>
      <c r="AB488" s="2">
        <v>224</v>
      </c>
      <c r="AC488" s="2">
        <v>335</v>
      </c>
      <c r="AD488" s="2">
        <v>893</v>
      </c>
      <c r="AE488" s="2">
        <v>750</v>
      </c>
      <c r="AF488" s="2">
        <v>962</v>
      </c>
      <c r="AG488" s="2">
        <v>593</v>
      </c>
      <c r="AH488" s="2">
        <v>99</v>
      </c>
      <c r="AI488" s="2">
        <v>500</v>
      </c>
    </row>
    <row r="489" spans="2:35" x14ac:dyDescent="0.2">
      <c r="B489" s="2">
        <v>197</v>
      </c>
      <c r="C489" s="2">
        <v>342</v>
      </c>
      <c r="D489" s="2">
        <v>872</v>
      </c>
      <c r="E489" s="2">
        <v>759</v>
      </c>
      <c r="F489" s="2">
        <v>987</v>
      </c>
      <c r="G489" s="2">
        <v>588</v>
      </c>
      <c r="H489" s="2">
        <v>122</v>
      </c>
      <c r="I489" s="2">
        <v>489</v>
      </c>
      <c r="J489" s="2">
        <v>383</v>
      </c>
      <c r="K489" s="2">
        <v>240</v>
      </c>
      <c r="L489" s="2">
        <v>734</v>
      </c>
      <c r="M489" s="2">
        <v>845</v>
      </c>
      <c r="N489" s="2">
        <v>609</v>
      </c>
      <c r="O489" s="2">
        <v>1010</v>
      </c>
      <c r="P489" s="2">
        <v>452</v>
      </c>
      <c r="Q489" s="2">
        <v>83</v>
      </c>
      <c r="T489" s="2">
        <v>193</v>
      </c>
      <c r="U489" s="2">
        <v>338</v>
      </c>
      <c r="V489" s="2">
        <v>868</v>
      </c>
      <c r="W489" s="2">
        <v>755</v>
      </c>
      <c r="X489" s="2">
        <v>991</v>
      </c>
      <c r="Y489" s="2">
        <v>592</v>
      </c>
      <c r="Z489" s="2">
        <v>126</v>
      </c>
      <c r="AA489" s="2">
        <v>493</v>
      </c>
      <c r="AB489" s="2">
        <v>379</v>
      </c>
      <c r="AC489" s="2">
        <v>236</v>
      </c>
      <c r="AD489" s="2">
        <v>730</v>
      </c>
      <c r="AE489" s="2">
        <v>841</v>
      </c>
      <c r="AF489" s="2">
        <v>613</v>
      </c>
      <c r="AG489" s="2">
        <v>1014</v>
      </c>
      <c r="AH489" s="2">
        <v>456</v>
      </c>
      <c r="AI489" s="2">
        <v>87</v>
      </c>
    </row>
    <row r="490" spans="2:35" x14ac:dyDescent="0.2">
      <c r="B490" s="2">
        <v>665</v>
      </c>
      <c r="C490" s="2">
        <v>778</v>
      </c>
      <c r="D490" s="2">
        <v>316</v>
      </c>
      <c r="E490" s="2">
        <v>171</v>
      </c>
      <c r="F490" s="2">
        <v>391</v>
      </c>
      <c r="G490" s="2">
        <v>24</v>
      </c>
      <c r="H490" s="2">
        <v>550</v>
      </c>
      <c r="I490" s="2">
        <v>949</v>
      </c>
      <c r="J490" s="2">
        <v>803</v>
      </c>
      <c r="K490" s="2">
        <v>692</v>
      </c>
      <c r="L490" s="2">
        <v>130</v>
      </c>
      <c r="M490" s="2">
        <v>273</v>
      </c>
      <c r="N490" s="2">
        <v>61</v>
      </c>
      <c r="O490" s="2">
        <v>430</v>
      </c>
      <c r="P490" s="2">
        <v>928</v>
      </c>
      <c r="Q490" s="2">
        <v>527</v>
      </c>
      <c r="T490" s="2">
        <v>669</v>
      </c>
      <c r="U490" s="2">
        <v>782</v>
      </c>
      <c r="V490" s="2">
        <v>320</v>
      </c>
      <c r="W490" s="2">
        <v>175</v>
      </c>
      <c r="X490" s="2">
        <v>387</v>
      </c>
      <c r="Y490" s="2">
        <v>20</v>
      </c>
      <c r="Z490" s="2">
        <v>546</v>
      </c>
      <c r="AA490" s="2">
        <v>945</v>
      </c>
      <c r="AB490" s="2">
        <v>807</v>
      </c>
      <c r="AC490" s="2">
        <v>696</v>
      </c>
      <c r="AD490" s="2">
        <v>134</v>
      </c>
      <c r="AE490" s="2">
        <v>277</v>
      </c>
      <c r="AF490" s="2">
        <v>57</v>
      </c>
      <c r="AG490" s="2">
        <v>426</v>
      </c>
      <c r="AH490" s="2">
        <v>924</v>
      </c>
      <c r="AI490" s="2">
        <v>523</v>
      </c>
    </row>
    <row r="491" spans="2:35" x14ac:dyDescent="0.2">
      <c r="B491" s="2">
        <v>830</v>
      </c>
      <c r="C491" s="2">
        <v>685</v>
      </c>
      <c r="D491" s="2">
        <v>159</v>
      </c>
      <c r="E491" s="2">
        <v>272</v>
      </c>
      <c r="F491" s="2">
        <v>36</v>
      </c>
      <c r="G491" s="2">
        <v>435</v>
      </c>
      <c r="H491" s="2">
        <v>897</v>
      </c>
      <c r="I491" s="2">
        <v>530</v>
      </c>
      <c r="J491" s="2">
        <v>648</v>
      </c>
      <c r="K491" s="2">
        <v>791</v>
      </c>
      <c r="L491" s="2">
        <v>293</v>
      </c>
      <c r="M491" s="2">
        <v>182</v>
      </c>
      <c r="N491" s="2">
        <v>410</v>
      </c>
      <c r="O491" s="2">
        <v>9</v>
      </c>
      <c r="P491" s="2">
        <v>571</v>
      </c>
      <c r="Q491" s="2">
        <v>940</v>
      </c>
      <c r="T491" s="2">
        <v>826</v>
      </c>
      <c r="U491" s="2">
        <v>681</v>
      </c>
      <c r="V491" s="2">
        <v>155</v>
      </c>
      <c r="W491" s="2">
        <v>268</v>
      </c>
      <c r="X491" s="2">
        <v>40</v>
      </c>
      <c r="Y491" s="2">
        <v>439</v>
      </c>
      <c r="Z491" s="2">
        <v>901</v>
      </c>
      <c r="AA491" s="2">
        <v>534</v>
      </c>
      <c r="AB491" s="2">
        <v>644</v>
      </c>
      <c r="AC491" s="2">
        <v>787</v>
      </c>
      <c r="AD491" s="2">
        <v>289</v>
      </c>
      <c r="AE491" s="2">
        <v>178</v>
      </c>
      <c r="AF491" s="2">
        <v>414</v>
      </c>
      <c r="AG491" s="2">
        <v>13</v>
      </c>
      <c r="AH491" s="2">
        <v>575</v>
      </c>
      <c r="AI491" s="2">
        <v>944</v>
      </c>
    </row>
    <row r="492" spans="2:35" x14ac:dyDescent="0.2">
      <c r="B492" s="2">
        <v>739</v>
      </c>
      <c r="C492" s="2">
        <v>884</v>
      </c>
      <c r="D492" s="2">
        <v>322</v>
      </c>
      <c r="E492" s="2">
        <v>209</v>
      </c>
      <c r="F492" s="2">
        <v>509</v>
      </c>
      <c r="G492" s="2">
        <v>110</v>
      </c>
      <c r="H492" s="2">
        <v>608</v>
      </c>
      <c r="I492" s="2">
        <v>975</v>
      </c>
      <c r="J492" s="2">
        <v>857</v>
      </c>
      <c r="K492" s="2">
        <v>714</v>
      </c>
      <c r="L492" s="2">
        <v>252</v>
      </c>
      <c r="M492" s="2">
        <v>363</v>
      </c>
      <c r="N492" s="2">
        <v>71</v>
      </c>
      <c r="O492" s="2">
        <v>472</v>
      </c>
      <c r="P492" s="2">
        <v>998</v>
      </c>
      <c r="Q492" s="2">
        <v>629</v>
      </c>
      <c r="T492" s="2">
        <v>743</v>
      </c>
      <c r="U492" s="2">
        <v>888</v>
      </c>
      <c r="V492" s="2">
        <v>326</v>
      </c>
      <c r="W492" s="2">
        <v>213</v>
      </c>
      <c r="X492" s="2">
        <v>505</v>
      </c>
      <c r="Y492" s="2">
        <v>106</v>
      </c>
      <c r="Z492" s="2">
        <v>604</v>
      </c>
      <c r="AA492" s="2">
        <v>971</v>
      </c>
      <c r="AB492" s="2">
        <v>861</v>
      </c>
      <c r="AC492" s="2">
        <v>718</v>
      </c>
      <c r="AD492" s="2">
        <v>256</v>
      </c>
      <c r="AE492" s="2">
        <v>367</v>
      </c>
      <c r="AF492" s="2">
        <v>67</v>
      </c>
      <c r="AG492" s="2">
        <v>468</v>
      </c>
      <c r="AH492" s="2">
        <v>994</v>
      </c>
      <c r="AI492" s="2">
        <v>625</v>
      </c>
    </row>
    <row r="493" spans="2:35" x14ac:dyDescent="0.2">
      <c r="B493" s="2">
        <v>840</v>
      </c>
      <c r="C493" s="2">
        <v>727</v>
      </c>
      <c r="D493" s="2">
        <v>229</v>
      </c>
      <c r="E493" s="2">
        <v>374</v>
      </c>
      <c r="F493" s="2">
        <v>90</v>
      </c>
      <c r="G493" s="2">
        <v>457</v>
      </c>
      <c r="H493" s="2">
        <v>1019</v>
      </c>
      <c r="I493" s="2">
        <v>620</v>
      </c>
      <c r="J493" s="2">
        <v>766</v>
      </c>
      <c r="K493" s="2">
        <v>877</v>
      </c>
      <c r="L493" s="2">
        <v>351</v>
      </c>
      <c r="M493" s="2">
        <v>208</v>
      </c>
      <c r="N493" s="2">
        <v>484</v>
      </c>
      <c r="O493" s="2">
        <v>115</v>
      </c>
      <c r="P493" s="2">
        <v>577</v>
      </c>
      <c r="Q493" s="2">
        <v>978</v>
      </c>
      <c r="T493" s="2">
        <v>836</v>
      </c>
      <c r="U493" s="2">
        <v>723</v>
      </c>
      <c r="V493" s="2">
        <v>225</v>
      </c>
      <c r="W493" s="2">
        <v>370</v>
      </c>
      <c r="X493" s="2">
        <v>94</v>
      </c>
      <c r="Y493" s="2">
        <v>461</v>
      </c>
      <c r="Z493" s="2">
        <v>1023</v>
      </c>
      <c r="AA493" s="2">
        <v>624</v>
      </c>
      <c r="AB493" s="2">
        <v>762</v>
      </c>
      <c r="AC493" s="2">
        <v>873</v>
      </c>
      <c r="AD493" s="2">
        <v>347</v>
      </c>
      <c r="AE493" s="2">
        <v>204</v>
      </c>
      <c r="AF493" s="2">
        <v>488</v>
      </c>
      <c r="AG493" s="2">
        <v>119</v>
      </c>
      <c r="AH493" s="2">
        <v>581</v>
      </c>
      <c r="AI493" s="2">
        <v>982</v>
      </c>
    </row>
    <row r="494" spans="2:35" x14ac:dyDescent="0.2">
      <c r="B494" s="2">
        <v>284</v>
      </c>
      <c r="C494" s="2">
        <v>139</v>
      </c>
      <c r="D494" s="2">
        <v>697</v>
      </c>
      <c r="E494" s="2">
        <v>810</v>
      </c>
      <c r="F494" s="2">
        <v>518</v>
      </c>
      <c r="G494" s="2">
        <v>917</v>
      </c>
      <c r="H494" s="2">
        <v>423</v>
      </c>
      <c r="I494" s="2">
        <v>56</v>
      </c>
      <c r="J494" s="2">
        <v>162</v>
      </c>
      <c r="K494" s="2">
        <v>305</v>
      </c>
      <c r="L494" s="2">
        <v>771</v>
      </c>
      <c r="M494" s="2">
        <v>660</v>
      </c>
      <c r="N494" s="2">
        <v>960</v>
      </c>
      <c r="O494" s="2">
        <v>559</v>
      </c>
      <c r="P494" s="2">
        <v>29</v>
      </c>
      <c r="Q494" s="2">
        <v>398</v>
      </c>
      <c r="T494" s="2">
        <v>288</v>
      </c>
      <c r="U494" s="2">
        <v>143</v>
      </c>
      <c r="V494" s="2">
        <v>701</v>
      </c>
      <c r="W494" s="2">
        <v>814</v>
      </c>
      <c r="X494" s="2">
        <v>514</v>
      </c>
      <c r="Y494" s="2">
        <v>913</v>
      </c>
      <c r="Z494" s="2">
        <v>419</v>
      </c>
      <c r="AA494" s="2">
        <v>52</v>
      </c>
      <c r="AB494" s="2">
        <v>166</v>
      </c>
      <c r="AC494" s="2">
        <v>309</v>
      </c>
      <c r="AD494" s="2">
        <v>775</v>
      </c>
      <c r="AE494" s="2">
        <v>664</v>
      </c>
      <c r="AF494" s="2">
        <v>956</v>
      </c>
      <c r="AG494" s="2">
        <v>555</v>
      </c>
      <c r="AH494" s="2">
        <v>25</v>
      </c>
      <c r="AI494" s="2">
        <v>394</v>
      </c>
    </row>
    <row r="495" spans="2:35" x14ac:dyDescent="0.2">
      <c r="B495" s="2">
        <v>191</v>
      </c>
      <c r="C495" s="2">
        <v>304</v>
      </c>
      <c r="D495" s="2">
        <v>798</v>
      </c>
      <c r="E495" s="2">
        <v>653</v>
      </c>
      <c r="F495" s="2">
        <v>929</v>
      </c>
      <c r="G495" s="2">
        <v>562</v>
      </c>
      <c r="H495" s="2">
        <v>4</v>
      </c>
      <c r="I495" s="2">
        <v>403</v>
      </c>
      <c r="J495" s="2">
        <v>261</v>
      </c>
      <c r="K495" s="2">
        <v>150</v>
      </c>
      <c r="L495" s="2">
        <v>680</v>
      </c>
      <c r="M495" s="2">
        <v>823</v>
      </c>
      <c r="N495" s="2">
        <v>539</v>
      </c>
      <c r="O495" s="2">
        <v>908</v>
      </c>
      <c r="P495" s="2">
        <v>442</v>
      </c>
      <c r="Q495" s="2">
        <v>41</v>
      </c>
      <c r="T495" s="2">
        <v>187</v>
      </c>
      <c r="U495" s="2">
        <v>300</v>
      </c>
      <c r="V495" s="2">
        <v>794</v>
      </c>
      <c r="W495" s="2">
        <v>649</v>
      </c>
      <c r="X495" s="2">
        <v>933</v>
      </c>
      <c r="Y495" s="2">
        <v>566</v>
      </c>
      <c r="Z495" s="2">
        <v>8</v>
      </c>
      <c r="AA495" s="2">
        <v>407</v>
      </c>
      <c r="AB495" s="2">
        <v>257</v>
      </c>
      <c r="AC495" s="2">
        <v>146</v>
      </c>
      <c r="AD495" s="2">
        <v>676</v>
      </c>
      <c r="AE495" s="2">
        <v>819</v>
      </c>
      <c r="AF495" s="2">
        <v>543</v>
      </c>
      <c r="AG495" s="2">
        <v>912</v>
      </c>
      <c r="AH495" s="2">
        <v>446</v>
      </c>
      <c r="AI495" s="2">
        <v>45</v>
      </c>
    </row>
    <row r="496" spans="2:35" x14ac:dyDescent="0.2">
      <c r="B496" s="2">
        <v>469</v>
      </c>
      <c r="C496" s="2">
        <v>70</v>
      </c>
      <c r="D496" s="2">
        <v>632</v>
      </c>
      <c r="E496" s="2">
        <v>999</v>
      </c>
      <c r="F496" s="2">
        <v>715</v>
      </c>
      <c r="G496" s="2">
        <v>860</v>
      </c>
      <c r="H496" s="2">
        <v>362</v>
      </c>
      <c r="I496" s="2">
        <v>249</v>
      </c>
      <c r="J496" s="2">
        <v>111</v>
      </c>
      <c r="K496" s="2">
        <v>512</v>
      </c>
      <c r="L496" s="2">
        <v>974</v>
      </c>
      <c r="M496" s="2">
        <v>605</v>
      </c>
      <c r="N496" s="2">
        <v>881</v>
      </c>
      <c r="O496" s="2">
        <v>738</v>
      </c>
      <c r="P496" s="2">
        <v>212</v>
      </c>
      <c r="Q496" s="2">
        <v>323</v>
      </c>
      <c r="T496" s="2">
        <v>465</v>
      </c>
      <c r="U496" s="2">
        <v>66</v>
      </c>
      <c r="V496" s="2">
        <v>628</v>
      </c>
      <c r="W496" s="2">
        <v>995</v>
      </c>
      <c r="X496" s="2">
        <v>719</v>
      </c>
      <c r="Y496" s="2">
        <v>864</v>
      </c>
      <c r="Z496" s="2">
        <v>366</v>
      </c>
      <c r="AA496" s="2">
        <v>253</v>
      </c>
      <c r="AB496" s="2">
        <v>107</v>
      </c>
      <c r="AC496" s="2">
        <v>508</v>
      </c>
      <c r="AD496" s="2">
        <v>970</v>
      </c>
      <c r="AE496" s="2">
        <v>601</v>
      </c>
      <c r="AF496" s="2">
        <v>885</v>
      </c>
      <c r="AG496" s="2">
        <v>742</v>
      </c>
      <c r="AH496" s="2">
        <v>216</v>
      </c>
      <c r="AI496" s="2">
        <v>327</v>
      </c>
    </row>
    <row r="497" spans="2:35" x14ac:dyDescent="0.2">
      <c r="B497" s="2">
        <v>114</v>
      </c>
      <c r="C497" s="2">
        <v>481</v>
      </c>
      <c r="D497" s="2">
        <v>979</v>
      </c>
      <c r="E497" s="2">
        <v>580</v>
      </c>
      <c r="F497" s="2">
        <v>880</v>
      </c>
      <c r="G497" s="2">
        <v>767</v>
      </c>
      <c r="H497" s="2">
        <v>205</v>
      </c>
      <c r="I497" s="2">
        <v>350</v>
      </c>
      <c r="J497" s="2">
        <v>460</v>
      </c>
      <c r="K497" s="2">
        <v>91</v>
      </c>
      <c r="L497" s="2">
        <v>617</v>
      </c>
      <c r="M497" s="2">
        <v>1018</v>
      </c>
      <c r="N497" s="2">
        <v>726</v>
      </c>
      <c r="O497" s="2">
        <v>837</v>
      </c>
      <c r="P497" s="2">
        <v>375</v>
      </c>
      <c r="Q497" s="2">
        <v>232</v>
      </c>
      <c r="T497" s="2">
        <v>118</v>
      </c>
      <c r="U497" s="2">
        <v>485</v>
      </c>
      <c r="V497" s="2">
        <v>983</v>
      </c>
      <c r="W497" s="2">
        <v>584</v>
      </c>
      <c r="X497" s="2">
        <v>876</v>
      </c>
      <c r="Y497" s="2">
        <v>763</v>
      </c>
      <c r="Z497" s="2">
        <v>201</v>
      </c>
      <c r="AA497" s="2">
        <v>346</v>
      </c>
      <c r="AB497" s="2">
        <v>464</v>
      </c>
      <c r="AC497" s="2">
        <v>95</v>
      </c>
      <c r="AD497" s="2">
        <v>621</v>
      </c>
      <c r="AE497" s="2">
        <v>1022</v>
      </c>
      <c r="AF497" s="2">
        <v>722</v>
      </c>
      <c r="AG497" s="2">
        <v>833</v>
      </c>
      <c r="AH497" s="2">
        <v>371</v>
      </c>
      <c r="AI497" s="2">
        <v>228</v>
      </c>
    </row>
    <row r="498" spans="2:35" x14ac:dyDescent="0.2">
      <c r="B498" s="2">
        <v>558</v>
      </c>
      <c r="C498" s="2">
        <v>957</v>
      </c>
      <c r="D498" s="2">
        <v>399</v>
      </c>
      <c r="E498" s="2">
        <v>32</v>
      </c>
      <c r="F498" s="2">
        <v>308</v>
      </c>
      <c r="G498" s="2">
        <v>163</v>
      </c>
      <c r="H498" s="2">
        <v>657</v>
      </c>
      <c r="I498" s="2">
        <v>770</v>
      </c>
      <c r="J498" s="2">
        <v>920</v>
      </c>
      <c r="K498" s="2">
        <v>519</v>
      </c>
      <c r="L498" s="2">
        <v>53</v>
      </c>
      <c r="M498" s="2">
        <v>422</v>
      </c>
      <c r="N498" s="2">
        <v>138</v>
      </c>
      <c r="O498" s="2">
        <v>281</v>
      </c>
      <c r="P498" s="2">
        <v>811</v>
      </c>
      <c r="Q498" s="2">
        <v>700</v>
      </c>
      <c r="T498" s="2">
        <v>554</v>
      </c>
      <c r="U498" s="2">
        <v>953</v>
      </c>
      <c r="V498" s="2">
        <v>395</v>
      </c>
      <c r="W498" s="2">
        <v>28</v>
      </c>
      <c r="X498" s="2">
        <v>312</v>
      </c>
      <c r="Y498" s="2">
        <v>167</v>
      </c>
      <c r="Z498" s="2">
        <v>661</v>
      </c>
      <c r="AA498" s="2">
        <v>774</v>
      </c>
      <c r="AB498" s="2">
        <v>916</v>
      </c>
      <c r="AC498" s="2">
        <v>515</v>
      </c>
      <c r="AD498" s="2">
        <v>49</v>
      </c>
      <c r="AE498" s="2">
        <v>418</v>
      </c>
      <c r="AF498" s="2">
        <v>142</v>
      </c>
      <c r="AG498" s="2">
        <v>285</v>
      </c>
      <c r="AH498" s="2">
        <v>815</v>
      </c>
      <c r="AI498" s="2">
        <v>704</v>
      </c>
    </row>
    <row r="499" spans="2:35" x14ac:dyDescent="0.2">
      <c r="B499" s="2">
        <v>905</v>
      </c>
      <c r="C499" s="2">
        <v>538</v>
      </c>
      <c r="D499" s="2">
        <v>44</v>
      </c>
      <c r="E499" s="2">
        <v>443</v>
      </c>
      <c r="F499" s="2">
        <v>151</v>
      </c>
      <c r="G499" s="2">
        <v>264</v>
      </c>
      <c r="H499" s="2">
        <v>822</v>
      </c>
      <c r="I499" s="2">
        <v>677</v>
      </c>
      <c r="J499" s="2">
        <v>563</v>
      </c>
      <c r="K499" s="2">
        <v>932</v>
      </c>
      <c r="L499" s="2">
        <v>402</v>
      </c>
      <c r="M499" s="2">
        <v>1</v>
      </c>
      <c r="N499" s="2">
        <v>301</v>
      </c>
      <c r="O499" s="2">
        <v>190</v>
      </c>
      <c r="P499" s="2">
        <v>656</v>
      </c>
      <c r="Q499" s="2">
        <v>799</v>
      </c>
      <c r="T499" s="2">
        <v>909</v>
      </c>
      <c r="U499" s="2">
        <v>542</v>
      </c>
      <c r="V499" s="2">
        <v>48</v>
      </c>
      <c r="W499" s="2">
        <v>447</v>
      </c>
      <c r="X499" s="2">
        <v>147</v>
      </c>
      <c r="Y499" s="2">
        <v>260</v>
      </c>
      <c r="Z499" s="2">
        <v>818</v>
      </c>
      <c r="AA499" s="2">
        <v>673</v>
      </c>
      <c r="AB499" s="2">
        <v>567</v>
      </c>
      <c r="AC499" s="2">
        <v>936</v>
      </c>
      <c r="AD499" s="2">
        <v>406</v>
      </c>
      <c r="AE499" s="2">
        <v>5</v>
      </c>
      <c r="AF499" s="2">
        <v>297</v>
      </c>
      <c r="AG499" s="2">
        <v>186</v>
      </c>
      <c r="AH499" s="2">
        <v>652</v>
      </c>
      <c r="AI499" s="2">
        <v>795</v>
      </c>
    </row>
    <row r="500" spans="2:35" x14ac:dyDescent="0.2">
      <c r="B500" s="2">
        <v>600</v>
      </c>
      <c r="C500" s="2">
        <v>967</v>
      </c>
      <c r="D500" s="2">
        <v>501</v>
      </c>
      <c r="E500" s="2">
        <v>102</v>
      </c>
      <c r="F500" s="2">
        <v>330</v>
      </c>
      <c r="G500" s="2">
        <v>217</v>
      </c>
      <c r="H500" s="2">
        <v>747</v>
      </c>
      <c r="I500" s="2">
        <v>892</v>
      </c>
      <c r="J500" s="2">
        <v>1006</v>
      </c>
      <c r="K500" s="2">
        <v>637</v>
      </c>
      <c r="L500" s="2">
        <v>79</v>
      </c>
      <c r="M500" s="2">
        <v>480</v>
      </c>
      <c r="N500" s="2">
        <v>244</v>
      </c>
      <c r="O500" s="2">
        <v>355</v>
      </c>
      <c r="P500" s="2">
        <v>849</v>
      </c>
      <c r="Q500" s="2">
        <v>706</v>
      </c>
      <c r="T500" s="2">
        <v>596</v>
      </c>
      <c r="U500" s="2">
        <v>963</v>
      </c>
      <c r="V500" s="2">
        <v>497</v>
      </c>
      <c r="W500" s="2">
        <v>98</v>
      </c>
      <c r="X500" s="2">
        <v>334</v>
      </c>
      <c r="Y500" s="2">
        <v>221</v>
      </c>
      <c r="Z500" s="2">
        <v>751</v>
      </c>
      <c r="AA500" s="2">
        <v>896</v>
      </c>
      <c r="AB500" s="2">
        <v>1002</v>
      </c>
      <c r="AC500" s="2">
        <v>633</v>
      </c>
      <c r="AD500" s="2">
        <v>75</v>
      </c>
      <c r="AE500" s="2">
        <v>476</v>
      </c>
      <c r="AF500" s="2">
        <v>248</v>
      </c>
      <c r="AG500" s="2">
        <v>359</v>
      </c>
      <c r="AH500" s="2">
        <v>853</v>
      </c>
      <c r="AI500" s="2">
        <v>710</v>
      </c>
    </row>
    <row r="501" spans="2:35" x14ac:dyDescent="0.2">
      <c r="B501" s="2">
        <v>1011</v>
      </c>
      <c r="C501" s="2">
        <v>612</v>
      </c>
      <c r="D501" s="2">
        <v>82</v>
      </c>
      <c r="E501" s="2">
        <v>449</v>
      </c>
      <c r="F501" s="2">
        <v>237</v>
      </c>
      <c r="G501" s="2">
        <v>382</v>
      </c>
      <c r="H501" s="2">
        <v>848</v>
      </c>
      <c r="I501" s="2">
        <v>735</v>
      </c>
      <c r="J501" s="2">
        <v>585</v>
      </c>
      <c r="K501" s="2">
        <v>986</v>
      </c>
      <c r="L501" s="2">
        <v>492</v>
      </c>
      <c r="M501" s="2">
        <v>123</v>
      </c>
      <c r="N501" s="2">
        <v>343</v>
      </c>
      <c r="O501" s="2">
        <v>200</v>
      </c>
      <c r="P501" s="2">
        <v>758</v>
      </c>
      <c r="Q501" s="2">
        <v>869</v>
      </c>
      <c r="T501" s="2">
        <v>1015</v>
      </c>
      <c r="U501" s="2">
        <v>616</v>
      </c>
      <c r="V501" s="2">
        <v>86</v>
      </c>
      <c r="W501" s="2">
        <v>453</v>
      </c>
      <c r="X501" s="2">
        <v>233</v>
      </c>
      <c r="Y501" s="2">
        <v>378</v>
      </c>
      <c r="Z501" s="2">
        <v>844</v>
      </c>
      <c r="AA501" s="2">
        <v>731</v>
      </c>
      <c r="AB501" s="2">
        <v>589</v>
      </c>
      <c r="AC501" s="2">
        <v>990</v>
      </c>
      <c r="AD501" s="2">
        <v>496</v>
      </c>
      <c r="AE501" s="2">
        <v>127</v>
      </c>
      <c r="AF501" s="2">
        <v>339</v>
      </c>
      <c r="AG501" s="2">
        <v>196</v>
      </c>
      <c r="AH501" s="2">
        <v>754</v>
      </c>
      <c r="AI501" s="2">
        <v>865</v>
      </c>
    </row>
    <row r="502" spans="2:35" x14ac:dyDescent="0.2">
      <c r="B502" s="2">
        <v>431</v>
      </c>
      <c r="C502" s="2">
        <v>64</v>
      </c>
      <c r="D502" s="2">
        <v>526</v>
      </c>
      <c r="E502" s="2">
        <v>925</v>
      </c>
      <c r="F502" s="2">
        <v>689</v>
      </c>
      <c r="G502" s="2">
        <v>802</v>
      </c>
      <c r="H502" s="2">
        <v>276</v>
      </c>
      <c r="I502" s="2">
        <v>131</v>
      </c>
      <c r="J502" s="2">
        <v>21</v>
      </c>
      <c r="K502" s="2">
        <v>390</v>
      </c>
      <c r="L502" s="2">
        <v>952</v>
      </c>
      <c r="M502" s="2">
        <v>551</v>
      </c>
      <c r="N502" s="2">
        <v>779</v>
      </c>
      <c r="O502" s="2">
        <v>668</v>
      </c>
      <c r="P502" s="2">
        <v>170</v>
      </c>
      <c r="Q502" s="2">
        <v>313</v>
      </c>
      <c r="T502" s="2">
        <v>427</v>
      </c>
      <c r="U502" s="2">
        <v>60</v>
      </c>
      <c r="V502" s="2">
        <v>522</v>
      </c>
      <c r="W502" s="2">
        <v>921</v>
      </c>
      <c r="X502" s="2">
        <v>693</v>
      </c>
      <c r="Y502" s="2">
        <v>806</v>
      </c>
      <c r="Z502" s="2">
        <v>280</v>
      </c>
      <c r="AA502" s="2">
        <v>135</v>
      </c>
      <c r="AB502" s="2">
        <v>17</v>
      </c>
      <c r="AC502" s="2">
        <v>386</v>
      </c>
      <c r="AD502" s="2">
        <v>948</v>
      </c>
      <c r="AE502" s="2">
        <v>547</v>
      </c>
      <c r="AF502" s="2">
        <v>783</v>
      </c>
      <c r="AG502" s="2">
        <v>672</v>
      </c>
      <c r="AH502" s="2">
        <v>174</v>
      </c>
      <c r="AI502" s="2">
        <v>317</v>
      </c>
    </row>
    <row r="503" spans="2:35" x14ac:dyDescent="0.2">
      <c r="B503" s="2">
        <v>12</v>
      </c>
      <c r="C503" s="2">
        <v>411</v>
      </c>
      <c r="D503" s="2">
        <v>937</v>
      </c>
      <c r="E503" s="2">
        <v>570</v>
      </c>
      <c r="F503" s="2">
        <v>790</v>
      </c>
      <c r="G503" s="2">
        <v>645</v>
      </c>
      <c r="H503" s="2">
        <v>183</v>
      </c>
      <c r="I503" s="2">
        <v>296</v>
      </c>
      <c r="J503" s="2">
        <v>434</v>
      </c>
      <c r="K503" s="2">
        <v>33</v>
      </c>
      <c r="L503" s="2">
        <v>531</v>
      </c>
      <c r="M503" s="2">
        <v>900</v>
      </c>
      <c r="N503" s="2">
        <v>688</v>
      </c>
      <c r="O503" s="2">
        <v>831</v>
      </c>
      <c r="P503" s="2">
        <v>269</v>
      </c>
      <c r="Q503" s="2">
        <v>158</v>
      </c>
      <c r="T503" s="2">
        <v>16</v>
      </c>
      <c r="U503" s="2">
        <v>415</v>
      </c>
      <c r="V503" s="2">
        <v>941</v>
      </c>
      <c r="W503" s="2">
        <v>574</v>
      </c>
      <c r="X503" s="2">
        <v>786</v>
      </c>
      <c r="Y503" s="2">
        <v>641</v>
      </c>
      <c r="Z503" s="2">
        <v>179</v>
      </c>
      <c r="AA503" s="2">
        <v>292</v>
      </c>
      <c r="AB503" s="2">
        <v>438</v>
      </c>
      <c r="AC503" s="2">
        <v>37</v>
      </c>
      <c r="AD503" s="2">
        <v>535</v>
      </c>
      <c r="AE503" s="2">
        <v>904</v>
      </c>
      <c r="AF503" s="2">
        <v>684</v>
      </c>
      <c r="AG503" s="2">
        <v>827</v>
      </c>
      <c r="AH503" s="2">
        <v>265</v>
      </c>
      <c r="AI503" s="2">
        <v>154</v>
      </c>
    </row>
    <row r="506" spans="2:35" x14ac:dyDescent="0.2">
      <c r="B506" s="2">
        <v>5</v>
      </c>
      <c r="C506" s="2">
        <v>49</v>
      </c>
      <c r="D506" s="2">
        <v>95</v>
      </c>
      <c r="E506" s="2">
        <v>107</v>
      </c>
      <c r="F506" s="2">
        <v>154</v>
      </c>
      <c r="G506" s="2">
        <v>174</v>
      </c>
      <c r="H506" s="2">
        <v>196</v>
      </c>
      <c r="I506" s="2">
        <v>248</v>
      </c>
      <c r="J506" s="2">
        <v>268</v>
      </c>
      <c r="K506" s="2">
        <v>320</v>
      </c>
      <c r="L506" s="2">
        <v>338</v>
      </c>
      <c r="M506" s="2">
        <v>358</v>
      </c>
      <c r="N506" s="2">
        <v>407</v>
      </c>
      <c r="O506" s="2">
        <v>419</v>
      </c>
      <c r="P506" s="2">
        <v>461</v>
      </c>
      <c r="Q506" s="2">
        <v>505</v>
      </c>
      <c r="T506" s="2">
        <v>1</v>
      </c>
      <c r="U506" s="2">
        <v>53</v>
      </c>
      <c r="V506" s="2">
        <v>91</v>
      </c>
      <c r="W506" s="2">
        <v>111</v>
      </c>
      <c r="X506" s="2">
        <v>158</v>
      </c>
      <c r="Y506" s="2">
        <v>170</v>
      </c>
      <c r="Z506" s="2">
        <v>200</v>
      </c>
      <c r="AA506" s="2">
        <v>244</v>
      </c>
      <c r="AB506" s="2">
        <v>272</v>
      </c>
      <c r="AC506" s="2">
        <v>316</v>
      </c>
      <c r="AD506" s="2">
        <v>342</v>
      </c>
      <c r="AE506" s="2">
        <v>354</v>
      </c>
      <c r="AF506" s="2">
        <v>403</v>
      </c>
      <c r="AG506" s="2">
        <v>423</v>
      </c>
      <c r="AH506" s="2">
        <v>457</v>
      </c>
      <c r="AI506" s="2">
        <v>509</v>
      </c>
    </row>
    <row r="507" spans="2:35" x14ac:dyDescent="0.2">
      <c r="B507" s="2">
        <v>12</v>
      </c>
      <c r="C507" s="2">
        <v>64</v>
      </c>
      <c r="D507" s="2">
        <v>82</v>
      </c>
      <c r="E507" s="2">
        <v>102</v>
      </c>
      <c r="F507" s="2">
        <v>151</v>
      </c>
      <c r="G507" s="2">
        <v>163</v>
      </c>
      <c r="H507" s="2">
        <v>205</v>
      </c>
      <c r="I507" s="2">
        <v>249</v>
      </c>
      <c r="J507" s="2">
        <v>261</v>
      </c>
      <c r="K507" s="2">
        <v>305</v>
      </c>
      <c r="L507" s="2">
        <v>351</v>
      </c>
      <c r="M507" s="2">
        <v>363</v>
      </c>
      <c r="N507" s="2">
        <v>410</v>
      </c>
      <c r="O507" s="2">
        <v>430</v>
      </c>
      <c r="P507" s="2">
        <v>452</v>
      </c>
      <c r="Q507" s="2">
        <v>504</v>
      </c>
      <c r="T507" s="2">
        <v>16</v>
      </c>
      <c r="U507" s="2">
        <v>60</v>
      </c>
      <c r="V507" s="2">
        <v>86</v>
      </c>
      <c r="W507" s="2">
        <v>98</v>
      </c>
      <c r="X507" s="2">
        <v>147</v>
      </c>
      <c r="Y507" s="2">
        <v>167</v>
      </c>
      <c r="Z507" s="2">
        <v>201</v>
      </c>
      <c r="AA507" s="2">
        <v>253</v>
      </c>
      <c r="AB507" s="2">
        <v>257</v>
      </c>
      <c r="AC507" s="2">
        <v>309</v>
      </c>
      <c r="AD507" s="2">
        <v>347</v>
      </c>
      <c r="AE507" s="2">
        <v>367</v>
      </c>
      <c r="AF507" s="2">
        <v>414</v>
      </c>
      <c r="AG507" s="2">
        <v>426</v>
      </c>
      <c r="AH507" s="2">
        <v>456</v>
      </c>
      <c r="AI507" s="2">
        <v>500</v>
      </c>
    </row>
    <row r="520" spans="6:27" x14ac:dyDescent="0.2">
      <c r="I520" s="2">
        <v>9</v>
      </c>
      <c r="AA520" s="2">
        <v>25</v>
      </c>
    </row>
    <row r="523" spans="6:27" x14ac:dyDescent="0.2">
      <c r="F523" s="2" t="s">
        <v>5</v>
      </c>
      <c r="X523" s="2" t="s">
        <v>5</v>
      </c>
    </row>
    <row r="525" spans="6:27" ht="21" x14ac:dyDescent="0.35">
      <c r="I525" s="93" t="s">
        <v>1199</v>
      </c>
      <c r="AA525" s="93" t="s">
        <v>1195</v>
      </c>
    </row>
    <row r="526" spans="6:27" ht="15" x14ac:dyDescent="0.25">
      <c r="I526" s="94" t="s">
        <v>1203</v>
      </c>
      <c r="AA526" s="94" t="s">
        <v>1204</v>
      </c>
    </row>
    <row r="529" spans="2:35" x14ac:dyDescent="0.2">
      <c r="B529" s="2" t="s">
        <v>5</v>
      </c>
    </row>
    <row r="530" spans="2:35" x14ac:dyDescent="0.2">
      <c r="B530" s="2">
        <v>867</v>
      </c>
      <c r="C530" s="2">
        <v>756</v>
      </c>
      <c r="D530" s="2">
        <v>194</v>
      </c>
      <c r="E530" s="2">
        <v>337</v>
      </c>
      <c r="F530" s="2">
        <v>125</v>
      </c>
      <c r="G530" s="2">
        <v>494</v>
      </c>
      <c r="H530" s="2">
        <v>992</v>
      </c>
      <c r="I530" s="2">
        <v>591</v>
      </c>
      <c r="J530" s="2">
        <v>729</v>
      </c>
      <c r="K530" s="2">
        <v>842</v>
      </c>
      <c r="L530" s="2">
        <v>380</v>
      </c>
      <c r="M530" s="2">
        <v>235</v>
      </c>
      <c r="N530" s="2">
        <v>455</v>
      </c>
      <c r="O530" s="2">
        <v>88</v>
      </c>
      <c r="P530" s="2">
        <v>614</v>
      </c>
      <c r="Q530" s="2">
        <v>1013</v>
      </c>
      <c r="T530" s="2">
        <v>871</v>
      </c>
      <c r="U530" s="2">
        <v>760</v>
      </c>
      <c r="V530" s="2">
        <v>198</v>
      </c>
      <c r="W530" s="2">
        <v>341</v>
      </c>
      <c r="X530" s="2">
        <v>121</v>
      </c>
      <c r="Y530" s="2">
        <v>490</v>
      </c>
      <c r="Z530" s="2">
        <v>988</v>
      </c>
      <c r="AA530" s="2">
        <v>587</v>
      </c>
      <c r="AB530" s="2">
        <v>733</v>
      </c>
      <c r="AC530" s="2">
        <v>846</v>
      </c>
      <c r="AD530" s="2">
        <v>384</v>
      </c>
      <c r="AE530" s="2">
        <v>239</v>
      </c>
      <c r="AF530" s="2">
        <v>451</v>
      </c>
      <c r="AG530" s="2">
        <v>84</v>
      </c>
      <c r="AH530" s="2">
        <v>610</v>
      </c>
      <c r="AI530" s="2">
        <v>1009</v>
      </c>
    </row>
    <row r="531" spans="2:35" x14ac:dyDescent="0.2">
      <c r="B531" s="2">
        <v>712</v>
      </c>
      <c r="C531" s="2">
        <v>855</v>
      </c>
      <c r="D531" s="2">
        <v>357</v>
      </c>
      <c r="E531" s="2">
        <v>246</v>
      </c>
      <c r="F531" s="2">
        <v>474</v>
      </c>
      <c r="G531" s="2">
        <v>73</v>
      </c>
      <c r="H531" s="2">
        <v>635</v>
      </c>
      <c r="I531" s="2">
        <v>1004</v>
      </c>
      <c r="J531" s="2">
        <v>894</v>
      </c>
      <c r="K531" s="2">
        <v>749</v>
      </c>
      <c r="L531" s="2">
        <v>223</v>
      </c>
      <c r="M531" s="2">
        <v>336</v>
      </c>
      <c r="N531" s="2">
        <v>100</v>
      </c>
      <c r="O531" s="2">
        <v>499</v>
      </c>
      <c r="P531" s="2">
        <v>961</v>
      </c>
      <c r="Q531" s="2">
        <v>594</v>
      </c>
      <c r="T531" s="2">
        <v>708</v>
      </c>
      <c r="U531" s="2">
        <v>851</v>
      </c>
      <c r="V531" s="2">
        <v>353</v>
      </c>
      <c r="W531" s="2">
        <v>242</v>
      </c>
      <c r="X531" s="2">
        <v>478</v>
      </c>
      <c r="Y531" s="2">
        <v>77</v>
      </c>
      <c r="Z531" s="2">
        <v>639</v>
      </c>
      <c r="AA531" s="2">
        <v>1008</v>
      </c>
      <c r="AB531" s="2">
        <v>890</v>
      </c>
      <c r="AC531" s="2">
        <v>745</v>
      </c>
      <c r="AD531" s="2">
        <v>219</v>
      </c>
      <c r="AE531" s="2">
        <v>332</v>
      </c>
      <c r="AF531" s="2">
        <v>104</v>
      </c>
      <c r="AG531" s="2">
        <v>503</v>
      </c>
      <c r="AH531" s="2">
        <v>965</v>
      </c>
      <c r="AI531" s="2">
        <v>598</v>
      </c>
    </row>
    <row r="532" spans="2:35" x14ac:dyDescent="0.2">
      <c r="B532" s="2">
        <v>156</v>
      </c>
      <c r="C532" s="2">
        <v>267</v>
      </c>
      <c r="D532" s="2">
        <v>825</v>
      </c>
      <c r="E532" s="2">
        <v>682</v>
      </c>
      <c r="F532" s="2">
        <v>902</v>
      </c>
      <c r="G532" s="2">
        <v>533</v>
      </c>
      <c r="H532" s="2">
        <v>39</v>
      </c>
      <c r="I532" s="2">
        <v>440</v>
      </c>
      <c r="J532" s="2">
        <v>290</v>
      </c>
      <c r="K532" s="2">
        <v>177</v>
      </c>
      <c r="L532" s="2">
        <v>643</v>
      </c>
      <c r="M532" s="2">
        <v>788</v>
      </c>
      <c r="N532" s="2">
        <v>576</v>
      </c>
      <c r="O532" s="2">
        <v>943</v>
      </c>
      <c r="P532" s="2">
        <v>413</v>
      </c>
      <c r="Q532" s="2">
        <v>14</v>
      </c>
      <c r="T532" s="2">
        <v>160</v>
      </c>
      <c r="U532" s="2">
        <v>271</v>
      </c>
      <c r="V532" s="2">
        <v>829</v>
      </c>
      <c r="W532" s="2">
        <v>686</v>
      </c>
      <c r="X532" s="2">
        <v>898</v>
      </c>
      <c r="Y532" s="2">
        <v>529</v>
      </c>
      <c r="Z532" s="2">
        <v>35</v>
      </c>
      <c r="AA532" s="2">
        <v>436</v>
      </c>
      <c r="AB532" s="2">
        <v>294</v>
      </c>
      <c r="AC532" s="2">
        <v>181</v>
      </c>
      <c r="AD532" s="2">
        <v>647</v>
      </c>
      <c r="AE532" s="2">
        <v>792</v>
      </c>
      <c r="AF532" s="2">
        <v>572</v>
      </c>
      <c r="AG532" s="2">
        <v>939</v>
      </c>
      <c r="AH532" s="2">
        <v>409</v>
      </c>
      <c r="AI532" s="2">
        <v>10</v>
      </c>
    </row>
    <row r="533" spans="2:35" x14ac:dyDescent="0.2">
      <c r="B533" s="2">
        <v>319</v>
      </c>
      <c r="C533" s="2">
        <v>176</v>
      </c>
      <c r="D533" s="2">
        <v>670</v>
      </c>
      <c r="E533" s="2">
        <v>781</v>
      </c>
      <c r="F533" s="2">
        <v>545</v>
      </c>
      <c r="G533" s="2">
        <v>946</v>
      </c>
      <c r="H533" s="2">
        <v>388</v>
      </c>
      <c r="I533" s="2">
        <v>19</v>
      </c>
      <c r="J533" s="2">
        <v>133</v>
      </c>
      <c r="K533" s="2">
        <v>278</v>
      </c>
      <c r="L533" s="2">
        <v>808</v>
      </c>
      <c r="M533" s="2">
        <v>695</v>
      </c>
      <c r="N533" s="2">
        <v>923</v>
      </c>
      <c r="O533" s="2">
        <v>524</v>
      </c>
      <c r="P533" s="2">
        <v>58</v>
      </c>
      <c r="Q533" s="2">
        <v>425</v>
      </c>
      <c r="T533" s="2">
        <v>315</v>
      </c>
      <c r="U533" s="2">
        <v>172</v>
      </c>
      <c r="V533" s="2">
        <v>666</v>
      </c>
      <c r="W533" s="2">
        <v>777</v>
      </c>
      <c r="X533" s="2">
        <v>549</v>
      </c>
      <c r="Y533" s="2">
        <v>950</v>
      </c>
      <c r="Z533" s="2">
        <v>392</v>
      </c>
      <c r="AA533" s="2">
        <v>23</v>
      </c>
      <c r="AB533" s="2">
        <v>129</v>
      </c>
      <c r="AC533" s="2">
        <v>274</v>
      </c>
      <c r="AD533" s="2">
        <v>804</v>
      </c>
      <c r="AE533" s="2">
        <v>691</v>
      </c>
      <c r="AF533" s="2">
        <v>927</v>
      </c>
      <c r="AG533" s="2">
        <v>528</v>
      </c>
      <c r="AH533" s="2">
        <v>62</v>
      </c>
      <c r="AI533" s="2">
        <v>429</v>
      </c>
    </row>
    <row r="534" spans="2:35" x14ac:dyDescent="0.2">
      <c r="B534" s="2">
        <v>226</v>
      </c>
      <c r="C534" s="2">
        <v>369</v>
      </c>
      <c r="D534" s="2">
        <v>835</v>
      </c>
      <c r="E534" s="2">
        <v>724</v>
      </c>
      <c r="F534" s="2">
        <v>1024</v>
      </c>
      <c r="G534" s="2">
        <v>623</v>
      </c>
      <c r="H534" s="2">
        <v>93</v>
      </c>
      <c r="I534" s="2">
        <v>462</v>
      </c>
      <c r="J534" s="2">
        <v>348</v>
      </c>
      <c r="K534" s="2">
        <v>203</v>
      </c>
      <c r="L534" s="2">
        <v>761</v>
      </c>
      <c r="M534" s="2">
        <v>874</v>
      </c>
      <c r="N534" s="2">
        <v>582</v>
      </c>
      <c r="O534" s="2">
        <v>981</v>
      </c>
      <c r="P534" s="2">
        <v>487</v>
      </c>
      <c r="Q534" s="2">
        <v>120</v>
      </c>
      <c r="T534" s="2">
        <v>230</v>
      </c>
      <c r="U534" s="2">
        <v>373</v>
      </c>
      <c r="V534" s="2">
        <v>839</v>
      </c>
      <c r="W534" s="2">
        <v>728</v>
      </c>
      <c r="X534" s="2">
        <v>1020</v>
      </c>
      <c r="Y534" s="2">
        <v>619</v>
      </c>
      <c r="Z534" s="2">
        <v>89</v>
      </c>
      <c r="AA534" s="2">
        <v>458</v>
      </c>
      <c r="AB534" s="2">
        <v>352</v>
      </c>
      <c r="AC534" s="2">
        <v>207</v>
      </c>
      <c r="AD534" s="2">
        <v>765</v>
      </c>
      <c r="AE534" s="2">
        <v>878</v>
      </c>
      <c r="AF534" s="2">
        <v>578</v>
      </c>
      <c r="AG534" s="2">
        <v>977</v>
      </c>
      <c r="AH534" s="2">
        <v>483</v>
      </c>
      <c r="AI534" s="2">
        <v>116</v>
      </c>
    </row>
    <row r="535" spans="2:35" x14ac:dyDescent="0.2">
      <c r="B535" s="2">
        <v>325</v>
      </c>
      <c r="C535" s="2">
        <v>214</v>
      </c>
      <c r="D535" s="2">
        <v>744</v>
      </c>
      <c r="E535" s="2">
        <v>887</v>
      </c>
      <c r="F535" s="2">
        <v>603</v>
      </c>
      <c r="G535" s="2">
        <v>972</v>
      </c>
      <c r="H535" s="2">
        <v>506</v>
      </c>
      <c r="I535" s="2">
        <v>105</v>
      </c>
      <c r="J535" s="2">
        <v>255</v>
      </c>
      <c r="K535" s="2">
        <v>368</v>
      </c>
      <c r="L535" s="2">
        <v>862</v>
      </c>
      <c r="M535" s="2">
        <v>717</v>
      </c>
      <c r="N535" s="2">
        <v>993</v>
      </c>
      <c r="O535" s="2">
        <v>626</v>
      </c>
      <c r="P535" s="2">
        <v>68</v>
      </c>
      <c r="Q535" s="2">
        <v>467</v>
      </c>
      <c r="T535" s="2">
        <v>321</v>
      </c>
      <c r="U535" s="2">
        <v>210</v>
      </c>
      <c r="V535" s="2">
        <v>740</v>
      </c>
      <c r="W535" s="2">
        <v>883</v>
      </c>
      <c r="X535" s="2">
        <v>607</v>
      </c>
      <c r="Y535" s="2">
        <v>976</v>
      </c>
      <c r="Z535" s="2">
        <v>510</v>
      </c>
      <c r="AA535" s="2">
        <v>109</v>
      </c>
      <c r="AB535" s="2">
        <v>251</v>
      </c>
      <c r="AC535" s="2">
        <v>364</v>
      </c>
      <c r="AD535" s="2">
        <v>858</v>
      </c>
      <c r="AE535" s="2">
        <v>713</v>
      </c>
      <c r="AF535" s="2">
        <v>997</v>
      </c>
      <c r="AG535" s="2">
        <v>630</v>
      </c>
      <c r="AH535" s="2">
        <v>72</v>
      </c>
      <c r="AI535" s="2">
        <v>471</v>
      </c>
    </row>
    <row r="536" spans="2:35" x14ac:dyDescent="0.2">
      <c r="B536" s="2">
        <v>793</v>
      </c>
      <c r="C536" s="2">
        <v>650</v>
      </c>
      <c r="D536" s="2">
        <v>188</v>
      </c>
      <c r="E536" s="2">
        <v>299</v>
      </c>
      <c r="F536" s="2">
        <v>7</v>
      </c>
      <c r="G536" s="2">
        <v>408</v>
      </c>
      <c r="H536" s="2">
        <v>934</v>
      </c>
      <c r="I536" s="2">
        <v>565</v>
      </c>
      <c r="J536" s="2">
        <v>675</v>
      </c>
      <c r="K536" s="2">
        <v>820</v>
      </c>
      <c r="L536" s="2">
        <v>258</v>
      </c>
      <c r="M536" s="2">
        <v>145</v>
      </c>
      <c r="N536" s="2">
        <v>445</v>
      </c>
      <c r="O536" s="2">
        <v>46</v>
      </c>
      <c r="P536" s="2">
        <v>544</v>
      </c>
      <c r="Q536" s="2">
        <v>911</v>
      </c>
      <c r="T536" s="2">
        <v>797</v>
      </c>
      <c r="U536" s="2">
        <v>654</v>
      </c>
      <c r="V536" s="2">
        <v>192</v>
      </c>
      <c r="W536" s="2">
        <v>303</v>
      </c>
      <c r="X536" s="2">
        <v>3</v>
      </c>
      <c r="Y536" s="2">
        <v>404</v>
      </c>
      <c r="Z536" s="2">
        <v>930</v>
      </c>
      <c r="AA536" s="2">
        <v>561</v>
      </c>
      <c r="AB536" s="2">
        <v>679</v>
      </c>
      <c r="AC536" s="2">
        <v>824</v>
      </c>
      <c r="AD536" s="2">
        <v>262</v>
      </c>
      <c r="AE536" s="2">
        <v>149</v>
      </c>
      <c r="AF536" s="2">
        <v>441</v>
      </c>
      <c r="AG536" s="2">
        <v>42</v>
      </c>
      <c r="AH536" s="2">
        <v>540</v>
      </c>
      <c r="AI536" s="2">
        <v>907</v>
      </c>
    </row>
    <row r="537" spans="2:35" x14ac:dyDescent="0.2">
      <c r="B537" s="2">
        <v>702</v>
      </c>
      <c r="C537" s="2">
        <v>813</v>
      </c>
      <c r="D537" s="2">
        <v>287</v>
      </c>
      <c r="E537" s="2">
        <v>144</v>
      </c>
      <c r="F537" s="2">
        <v>420</v>
      </c>
      <c r="G537" s="2">
        <v>51</v>
      </c>
      <c r="H537" s="2">
        <v>513</v>
      </c>
      <c r="I537" s="2">
        <v>914</v>
      </c>
      <c r="J537" s="2">
        <v>776</v>
      </c>
      <c r="K537" s="2">
        <v>663</v>
      </c>
      <c r="L537" s="2">
        <v>165</v>
      </c>
      <c r="M537" s="2">
        <v>310</v>
      </c>
      <c r="N537" s="2">
        <v>26</v>
      </c>
      <c r="O537" s="2">
        <v>393</v>
      </c>
      <c r="P537" s="2">
        <v>955</v>
      </c>
      <c r="Q537" s="2">
        <v>556</v>
      </c>
      <c r="T537" s="2">
        <v>698</v>
      </c>
      <c r="U537" s="2">
        <v>809</v>
      </c>
      <c r="V537" s="2">
        <v>283</v>
      </c>
      <c r="W537" s="2">
        <v>140</v>
      </c>
      <c r="X537" s="2">
        <v>424</v>
      </c>
      <c r="Y537" s="2">
        <v>55</v>
      </c>
      <c r="Z537" s="2">
        <v>517</v>
      </c>
      <c r="AA537" s="2">
        <v>918</v>
      </c>
      <c r="AB537" s="2">
        <v>772</v>
      </c>
      <c r="AC537" s="2">
        <v>659</v>
      </c>
      <c r="AD537" s="2">
        <v>161</v>
      </c>
      <c r="AE537" s="2">
        <v>306</v>
      </c>
      <c r="AF537" s="2">
        <v>30</v>
      </c>
      <c r="AG537" s="2">
        <v>397</v>
      </c>
      <c r="AH537" s="2">
        <v>959</v>
      </c>
      <c r="AI537" s="2">
        <v>560</v>
      </c>
    </row>
    <row r="538" spans="2:35" x14ac:dyDescent="0.2">
      <c r="B538" s="2">
        <v>984</v>
      </c>
      <c r="C538" s="2">
        <v>583</v>
      </c>
      <c r="D538" s="2">
        <v>117</v>
      </c>
      <c r="E538" s="2">
        <v>486</v>
      </c>
      <c r="F538" s="2">
        <v>202</v>
      </c>
      <c r="G538" s="2">
        <v>345</v>
      </c>
      <c r="H538" s="2">
        <v>875</v>
      </c>
      <c r="I538" s="2">
        <v>764</v>
      </c>
      <c r="J538" s="2">
        <v>622</v>
      </c>
      <c r="K538" s="2">
        <v>1021</v>
      </c>
      <c r="L538" s="2">
        <v>463</v>
      </c>
      <c r="M538" s="2">
        <v>96</v>
      </c>
      <c r="N538" s="2">
        <v>372</v>
      </c>
      <c r="O538" s="2">
        <v>227</v>
      </c>
      <c r="P538" s="2">
        <v>721</v>
      </c>
      <c r="Q538" s="2">
        <v>834</v>
      </c>
      <c r="T538" s="2">
        <v>980</v>
      </c>
      <c r="U538" s="2">
        <v>579</v>
      </c>
      <c r="V538" s="2">
        <v>113</v>
      </c>
      <c r="W538" s="2">
        <v>482</v>
      </c>
      <c r="X538" s="2">
        <v>206</v>
      </c>
      <c r="Y538" s="2">
        <v>349</v>
      </c>
      <c r="Z538" s="2">
        <v>879</v>
      </c>
      <c r="AA538" s="2">
        <v>768</v>
      </c>
      <c r="AB538" s="2">
        <v>618</v>
      </c>
      <c r="AC538" s="2">
        <v>1017</v>
      </c>
      <c r="AD538" s="2">
        <v>459</v>
      </c>
      <c r="AE538" s="2">
        <v>92</v>
      </c>
      <c r="AF538" s="2">
        <v>376</v>
      </c>
      <c r="AG538" s="2">
        <v>231</v>
      </c>
      <c r="AH538" s="2">
        <v>725</v>
      </c>
      <c r="AI538" s="2">
        <v>838</v>
      </c>
    </row>
    <row r="539" spans="2:35" x14ac:dyDescent="0.2">
      <c r="B539" s="2">
        <v>627</v>
      </c>
      <c r="C539" s="2">
        <v>996</v>
      </c>
      <c r="D539" s="2">
        <v>466</v>
      </c>
      <c r="E539" s="2">
        <v>65</v>
      </c>
      <c r="F539" s="2">
        <v>365</v>
      </c>
      <c r="G539" s="2">
        <v>254</v>
      </c>
      <c r="H539" s="2">
        <v>720</v>
      </c>
      <c r="I539" s="2">
        <v>863</v>
      </c>
      <c r="J539" s="2">
        <v>969</v>
      </c>
      <c r="K539" s="2">
        <v>602</v>
      </c>
      <c r="L539" s="2">
        <v>108</v>
      </c>
      <c r="M539" s="2">
        <v>507</v>
      </c>
      <c r="N539" s="2">
        <v>215</v>
      </c>
      <c r="O539" s="2">
        <v>328</v>
      </c>
      <c r="P539" s="2">
        <v>886</v>
      </c>
      <c r="Q539" s="2">
        <v>741</v>
      </c>
      <c r="T539" s="2">
        <v>631</v>
      </c>
      <c r="U539" s="2">
        <v>1000</v>
      </c>
      <c r="V539" s="2">
        <v>470</v>
      </c>
      <c r="W539" s="2">
        <v>69</v>
      </c>
      <c r="X539" s="2">
        <v>361</v>
      </c>
      <c r="Y539" s="2">
        <v>250</v>
      </c>
      <c r="Z539" s="2">
        <v>716</v>
      </c>
      <c r="AA539" s="2">
        <v>859</v>
      </c>
      <c r="AB539" s="2">
        <v>973</v>
      </c>
      <c r="AC539" s="2">
        <v>606</v>
      </c>
      <c r="AD539" s="2">
        <v>112</v>
      </c>
      <c r="AE539" s="2">
        <v>511</v>
      </c>
      <c r="AF539" s="2">
        <v>211</v>
      </c>
      <c r="AG539" s="2">
        <v>324</v>
      </c>
      <c r="AH539" s="2">
        <v>882</v>
      </c>
      <c r="AI539" s="2">
        <v>737</v>
      </c>
    </row>
    <row r="540" spans="2:35" x14ac:dyDescent="0.2">
      <c r="B540" s="2">
        <v>47</v>
      </c>
      <c r="C540" s="2">
        <v>448</v>
      </c>
      <c r="D540" s="2">
        <v>910</v>
      </c>
      <c r="E540" s="2">
        <v>541</v>
      </c>
      <c r="F540" s="2">
        <v>817</v>
      </c>
      <c r="G540" s="2">
        <v>674</v>
      </c>
      <c r="H540" s="2">
        <v>148</v>
      </c>
      <c r="I540" s="2">
        <v>259</v>
      </c>
      <c r="J540" s="2">
        <v>405</v>
      </c>
      <c r="K540" s="2">
        <v>6</v>
      </c>
      <c r="L540" s="2">
        <v>568</v>
      </c>
      <c r="M540" s="2">
        <v>935</v>
      </c>
      <c r="N540" s="2">
        <v>651</v>
      </c>
      <c r="O540" s="2">
        <v>796</v>
      </c>
      <c r="P540" s="2">
        <v>298</v>
      </c>
      <c r="Q540" s="2">
        <v>185</v>
      </c>
      <c r="T540" s="2">
        <v>43</v>
      </c>
      <c r="U540" s="2">
        <v>444</v>
      </c>
      <c r="V540" s="2">
        <v>906</v>
      </c>
      <c r="W540" s="2">
        <v>537</v>
      </c>
      <c r="X540" s="2">
        <v>821</v>
      </c>
      <c r="Y540" s="2">
        <v>678</v>
      </c>
      <c r="Z540" s="2">
        <v>152</v>
      </c>
      <c r="AA540" s="2">
        <v>263</v>
      </c>
      <c r="AB540" s="2">
        <v>401</v>
      </c>
      <c r="AC540" s="2">
        <v>2</v>
      </c>
      <c r="AD540" s="2">
        <v>564</v>
      </c>
      <c r="AE540" s="2">
        <v>931</v>
      </c>
      <c r="AF540" s="2">
        <v>655</v>
      </c>
      <c r="AG540" s="2">
        <v>800</v>
      </c>
      <c r="AH540" s="2">
        <v>302</v>
      </c>
      <c r="AI540" s="2">
        <v>189</v>
      </c>
    </row>
    <row r="541" spans="2:35" x14ac:dyDescent="0.2">
      <c r="B541" s="2">
        <v>396</v>
      </c>
      <c r="C541" s="2">
        <v>27</v>
      </c>
      <c r="D541" s="2">
        <v>553</v>
      </c>
      <c r="E541" s="2">
        <v>954</v>
      </c>
      <c r="F541" s="2">
        <v>662</v>
      </c>
      <c r="G541" s="2">
        <v>773</v>
      </c>
      <c r="H541" s="2">
        <v>311</v>
      </c>
      <c r="I541" s="2">
        <v>168</v>
      </c>
      <c r="J541" s="2">
        <v>50</v>
      </c>
      <c r="K541" s="2">
        <v>417</v>
      </c>
      <c r="L541" s="2">
        <v>915</v>
      </c>
      <c r="M541" s="2">
        <v>516</v>
      </c>
      <c r="N541" s="2">
        <v>816</v>
      </c>
      <c r="O541" s="2">
        <v>703</v>
      </c>
      <c r="P541" s="2">
        <v>141</v>
      </c>
      <c r="Q541" s="2">
        <v>286</v>
      </c>
      <c r="T541" s="2">
        <v>400</v>
      </c>
      <c r="U541" s="2">
        <v>31</v>
      </c>
      <c r="V541" s="2">
        <v>557</v>
      </c>
      <c r="W541" s="2">
        <v>958</v>
      </c>
      <c r="X541" s="2">
        <v>658</v>
      </c>
      <c r="Y541" s="2">
        <v>769</v>
      </c>
      <c r="Z541" s="2">
        <v>307</v>
      </c>
      <c r="AA541" s="2">
        <v>164</v>
      </c>
      <c r="AB541" s="2">
        <v>54</v>
      </c>
      <c r="AC541" s="2">
        <v>421</v>
      </c>
      <c r="AD541" s="2">
        <v>919</v>
      </c>
      <c r="AE541" s="2">
        <v>520</v>
      </c>
      <c r="AF541" s="2">
        <v>812</v>
      </c>
      <c r="AG541" s="2">
        <v>699</v>
      </c>
      <c r="AH541" s="2">
        <v>137</v>
      </c>
      <c r="AI541" s="2">
        <v>282</v>
      </c>
    </row>
    <row r="542" spans="2:35" x14ac:dyDescent="0.2">
      <c r="B542" s="2">
        <v>85</v>
      </c>
      <c r="C542" s="2">
        <v>454</v>
      </c>
      <c r="D542" s="2">
        <v>1016</v>
      </c>
      <c r="E542" s="2">
        <v>615</v>
      </c>
      <c r="F542" s="2">
        <v>843</v>
      </c>
      <c r="G542" s="2">
        <v>732</v>
      </c>
      <c r="H542" s="2">
        <v>234</v>
      </c>
      <c r="I542" s="2">
        <v>377</v>
      </c>
      <c r="J542" s="2">
        <v>495</v>
      </c>
      <c r="K542" s="2">
        <v>128</v>
      </c>
      <c r="L542" s="2">
        <v>590</v>
      </c>
      <c r="M542" s="2">
        <v>989</v>
      </c>
      <c r="N542" s="2">
        <v>753</v>
      </c>
      <c r="O542" s="2">
        <v>866</v>
      </c>
      <c r="P542" s="2">
        <v>340</v>
      </c>
      <c r="Q542" s="2">
        <v>195</v>
      </c>
      <c r="T542" s="2">
        <v>81</v>
      </c>
      <c r="U542" s="2">
        <v>450</v>
      </c>
      <c r="V542" s="2">
        <v>1012</v>
      </c>
      <c r="W542" s="2">
        <v>611</v>
      </c>
      <c r="X542" s="2">
        <v>847</v>
      </c>
      <c r="Y542" s="2">
        <v>736</v>
      </c>
      <c r="Z542" s="2">
        <v>238</v>
      </c>
      <c r="AA542" s="2">
        <v>381</v>
      </c>
      <c r="AB542" s="2">
        <v>491</v>
      </c>
      <c r="AC542" s="2">
        <v>124</v>
      </c>
      <c r="AD542" s="2">
        <v>586</v>
      </c>
      <c r="AE542" s="2">
        <v>985</v>
      </c>
      <c r="AF542" s="2">
        <v>757</v>
      </c>
      <c r="AG542" s="2">
        <v>870</v>
      </c>
      <c r="AH542" s="2">
        <v>344</v>
      </c>
      <c r="AI542" s="2">
        <v>199</v>
      </c>
    </row>
    <row r="543" spans="2:35" x14ac:dyDescent="0.2">
      <c r="B543" s="2">
        <v>498</v>
      </c>
      <c r="C543" s="2">
        <v>97</v>
      </c>
      <c r="D543" s="2">
        <v>595</v>
      </c>
      <c r="E543" s="2">
        <v>964</v>
      </c>
      <c r="F543" s="2">
        <v>752</v>
      </c>
      <c r="G543" s="2">
        <v>895</v>
      </c>
      <c r="H543" s="2">
        <v>333</v>
      </c>
      <c r="I543" s="2">
        <v>222</v>
      </c>
      <c r="J543" s="2">
        <v>76</v>
      </c>
      <c r="K543" s="2">
        <v>475</v>
      </c>
      <c r="L543" s="2">
        <v>1001</v>
      </c>
      <c r="M543" s="2">
        <v>634</v>
      </c>
      <c r="N543" s="2">
        <v>854</v>
      </c>
      <c r="O543" s="2">
        <v>709</v>
      </c>
      <c r="P543" s="2">
        <v>247</v>
      </c>
      <c r="Q543" s="2">
        <v>360</v>
      </c>
      <c r="T543" s="2">
        <v>502</v>
      </c>
      <c r="U543" s="2">
        <v>101</v>
      </c>
      <c r="V543" s="2">
        <v>599</v>
      </c>
      <c r="W543" s="2">
        <v>968</v>
      </c>
      <c r="X543" s="2">
        <v>748</v>
      </c>
      <c r="Y543" s="2">
        <v>891</v>
      </c>
      <c r="Z543" s="2">
        <v>329</v>
      </c>
      <c r="AA543" s="2">
        <v>218</v>
      </c>
      <c r="AB543" s="2">
        <v>80</v>
      </c>
      <c r="AC543" s="2">
        <v>479</v>
      </c>
      <c r="AD543" s="2">
        <v>1005</v>
      </c>
      <c r="AE543" s="2">
        <v>638</v>
      </c>
      <c r="AF543" s="2">
        <v>850</v>
      </c>
      <c r="AG543" s="2">
        <v>705</v>
      </c>
      <c r="AH543" s="2">
        <v>243</v>
      </c>
      <c r="AI543" s="2">
        <v>356</v>
      </c>
    </row>
    <row r="544" spans="2:35" x14ac:dyDescent="0.2">
      <c r="B544" s="2">
        <v>942</v>
      </c>
      <c r="C544" s="2">
        <v>573</v>
      </c>
      <c r="D544" s="2">
        <v>15</v>
      </c>
      <c r="E544" s="2">
        <v>416</v>
      </c>
      <c r="F544" s="2">
        <v>180</v>
      </c>
      <c r="G544" s="2">
        <v>291</v>
      </c>
      <c r="H544" s="2">
        <v>785</v>
      </c>
      <c r="I544" s="2">
        <v>642</v>
      </c>
      <c r="J544" s="2">
        <v>536</v>
      </c>
      <c r="K544" s="2">
        <v>903</v>
      </c>
      <c r="L544" s="2">
        <v>437</v>
      </c>
      <c r="M544" s="2">
        <v>38</v>
      </c>
      <c r="N544" s="2">
        <v>266</v>
      </c>
      <c r="O544" s="2">
        <v>153</v>
      </c>
      <c r="P544" s="2">
        <v>683</v>
      </c>
      <c r="Q544" s="2">
        <v>828</v>
      </c>
      <c r="T544" s="2">
        <v>938</v>
      </c>
      <c r="U544" s="2">
        <v>569</v>
      </c>
      <c r="V544" s="2">
        <v>11</v>
      </c>
      <c r="W544" s="2">
        <v>412</v>
      </c>
      <c r="X544" s="2">
        <v>184</v>
      </c>
      <c r="Y544" s="2">
        <v>295</v>
      </c>
      <c r="Z544" s="2">
        <v>789</v>
      </c>
      <c r="AA544" s="2">
        <v>646</v>
      </c>
      <c r="AB544" s="2">
        <v>532</v>
      </c>
      <c r="AC544" s="2">
        <v>899</v>
      </c>
      <c r="AD544" s="2">
        <v>433</v>
      </c>
      <c r="AE544" s="2">
        <v>34</v>
      </c>
      <c r="AF544" s="2">
        <v>270</v>
      </c>
      <c r="AG544" s="2">
        <v>157</v>
      </c>
      <c r="AH544" s="2">
        <v>687</v>
      </c>
      <c r="AI544" s="2">
        <v>832</v>
      </c>
    </row>
    <row r="545" spans="2:35" x14ac:dyDescent="0.2">
      <c r="B545" s="2">
        <v>521</v>
      </c>
      <c r="C545" s="2">
        <v>922</v>
      </c>
      <c r="D545" s="2">
        <v>428</v>
      </c>
      <c r="E545" s="2">
        <v>59</v>
      </c>
      <c r="F545" s="2">
        <v>279</v>
      </c>
      <c r="G545" s="2">
        <v>136</v>
      </c>
      <c r="H545" s="2">
        <v>694</v>
      </c>
      <c r="I545" s="2">
        <v>805</v>
      </c>
      <c r="J545" s="2">
        <v>947</v>
      </c>
      <c r="K545" s="2">
        <v>548</v>
      </c>
      <c r="L545" s="2">
        <v>18</v>
      </c>
      <c r="M545" s="2">
        <v>385</v>
      </c>
      <c r="N545" s="2">
        <v>173</v>
      </c>
      <c r="O545" s="2">
        <v>318</v>
      </c>
      <c r="P545" s="2">
        <v>784</v>
      </c>
      <c r="Q545" s="2">
        <v>671</v>
      </c>
      <c r="T545" s="2">
        <v>525</v>
      </c>
      <c r="U545" s="2">
        <v>926</v>
      </c>
      <c r="V545" s="2">
        <v>432</v>
      </c>
      <c r="W545" s="2">
        <v>63</v>
      </c>
      <c r="X545" s="2">
        <v>275</v>
      </c>
      <c r="Y545" s="2">
        <v>132</v>
      </c>
      <c r="Z545" s="2">
        <v>690</v>
      </c>
      <c r="AA545" s="2">
        <v>801</v>
      </c>
      <c r="AB545" s="2">
        <v>951</v>
      </c>
      <c r="AC545" s="2">
        <v>552</v>
      </c>
      <c r="AD545" s="2">
        <v>22</v>
      </c>
      <c r="AE545" s="2">
        <v>389</v>
      </c>
      <c r="AF545" s="2">
        <v>169</v>
      </c>
      <c r="AG545" s="2">
        <v>314</v>
      </c>
      <c r="AH545" s="2">
        <v>780</v>
      </c>
      <c r="AI545" s="2">
        <v>667</v>
      </c>
    </row>
    <row r="546" spans="2:35" x14ac:dyDescent="0.2">
      <c r="B546" s="2">
        <v>520</v>
      </c>
      <c r="C546" s="2">
        <v>919</v>
      </c>
      <c r="D546" s="2">
        <v>421</v>
      </c>
      <c r="E546" s="2">
        <v>54</v>
      </c>
      <c r="F546" s="2">
        <v>282</v>
      </c>
      <c r="G546" s="2">
        <v>137</v>
      </c>
      <c r="H546" s="2">
        <v>699</v>
      </c>
      <c r="I546" s="2">
        <v>812</v>
      </c>
      <c r="J546" s="2">
        <v>958</v>
      </c>
      <c r="K546" s="2">
        <v>557</v>
      </c>
      <c r="L546" s="2">
        <v>31</v>
      </c>
      <c r="M546" s="2">
        <v>400</v>
      </c>
      <c r="N546" s="2">
        <v>164</v>
      </c>
      <c r="O546" s="2">
        <v>307</v>
      </c>
      <c r="P546" s="2">
        <v>769</v>
      </c>
      <c r="Q546" s="2">
        <v>658</v>
      </c>
      <c r="T546" s="2">
        <v>516</v>
      </c>
      <c r="U546" s="2">
        <v>915</v>
      </c>
      <c r="V546" s="2">
        <v>417</v>
      </c>
      <c r="W546" s="2">
        <v>50</v>
      </c>
      <c r="X546" s="2">
        <v>286</v>
      </c>
      <c r="Y546" s="2">
        <v>141</v>
      </c>
      <c r="Z546" s="2">
        <v>703</v>
      </c>
      <c r="AA546" s="2">
        <v>816</v>
      </c>
      <c r="AB546" s="2">
        <v>954</v>
      </c>
      <c r="AC546" s="2">
        <v>553</v>
      </c>
      <c r="AD546" s="2">
        <v>27</v>
      </c>
      <c r="AE546" s="2">
        <v>396</v>
      </c>
      <c r="AF546" s="2">
        <v>168</v>
      </c>
      <c r="AG546" s="2">
        <v>311</v>
      </c>
      <c r="AH546" s="2">
        <v>773</v>
      </c>
      <c r="AI546" s="2">
        <v>662</v>
      </c>
    </row>
    <row r="547" spans="2:35" x14ac:dyDescent="0.2">
      <c r="B547" s="2">
        <v>931</v>
      </c>
      <c r="C547" s="2">
        <v>564</v>
      </c>
      <c r="D547" s="2">
        <v>2</v>
      </c>
      <c r="E547" s="2">
        <v>401</v>
      </c>
      <c r="F547" s="2">
        <v>189</v>
      </c>
      <c r="G547" s="2">
        <v>302</v>
      </c>
      <c r="H547" s="2">
        <v>800</v>
      </c>
      <c r="I547" s="2">
        <v>655</v>
      </c>
      <c r="J547" s="2">
        <v>537</v>
      </c>
      <c r="K547" s="2">
        <v>906</v>
      </c>
      <c r="L547" s="2">
        <v>444</v>
      </c>
      <c r="M547" s="2">
        <v>43</v>
      </c>
      <c r="N547" s="2">
        <v>263</v>
      </c>
      <c r="O547" s="2">
        <v>152</v>
      </c>
      <c r="P547" s="2">
        <v>678</v>
      </c>
      <c r="Q547" s="2">
        <v>821</v>
      </c>
      <c r="T547" s="2">
        <v>935</v>
      </c>
      <c r="U547" s="2">
        <v>568</v>
      </c>
      <c r="V547" s="2">
        <v>6</v>
      </c>
      <c r="W547" s="2">
        <v>405</v>
      </c>
      <c r="X547" s="2">
        <v>185</v>
      </c>
      <c r="Y547" s="2">
        <v>298</v>
      </c>
      <c r="Z547" s="2">
        <v>796</v>
      </c>
      <c r="AA547" s="2">
        <v>651</v>
      </c>
      <c r="AB547" s="2">
        <v>541</v>
      </c>
      <c r="AC547" s="2">
        <v>910</v>
      </c>
      <c r="AD547" s="2">
        <v>448</v>
      </c>
      <c r="AE547" s="2">
        <v>47</v>
      </c>
      <c r="AF547" s="2">
        <v>259</v>
      </c>
      <c r="AG547" s="2">
        <v>148</v>
      </c>
      <c r="AH547" s="2">
        <v>674</v>
      </c>
      <c r="AI547" s="2">
        <v>817</v>
      </c>
    </row>
    <row r="548" spans="2:35" x14ac:dyDescent="0.2">
      <c r="B548" s="2">
        <v>511</v>
      </c>
      <c r="C548" s="2">
        <v>112</v>
      </c>
      <c r="D548" s="2">
        <v>606</v>
      </c>
      <c r="E548" s="2">
        <v>973</v>
      </c>
      <c r="F548" s="2">
        <v>737</v>
      </c>
      <c r="G548" s="2">
        <v>882</v>
      </c>
      <c r="H548" s="2">
        <v>324</v>
      </c>
      <c r="I548" s="2">
        <v>211</v>
      </c>
      <c r="J548" s="2">
        <v>69</v>
      </c>
      <c r="K548" s="2">
        <v>470</v>
      </c>
      <c r="L548" s="2">
        <v>1000</v>
      </c>
      <c r="M548" s="2">
        <v>631</v>
      </c>
      <c r="N548" s="2">
        <v>859</v>
      </c>
      <c r="O548" s="2">
        <v>716</v>
      </c>
      <c r="P548" s="2">
        <v>250</v>
      </c>
      <c r="Q548" s="2">
        <v>361</v>
      </c>
      <c r="T548" s="2">
        <v>507</v>
      </c>
      <c r="U548" s="2">
        <v>108</v>
      </c>
      <c r="V548" s="2">
        <v>602</v>
      </c>
      <c r="W548" s="2">
        <v>969</v>
      </c>
      <c r="X548" s="2">
        <v>741</v>
      </c>
      <c r="Y548" s="2">
        <v>886</v>
      </c>
      <c r="Z548" s="2">
        <v>328</v>
      </c>
      <c r="AA548" s="2">
        <v>215</v>
      </c>
      <c r="AB548" s="2">
        <v>65</v>
      </c>
      <c r="AC548" s="2">
        <v>466</v>
      </c>
      <c r="AD548" s="2">
        <v>996</v>
      </c>
      <c r="AE548" s="2">
        <v>627</v>
      </c>
      <c r="AF548" s="2">
        <v>863</v>
      </c>
      <c r="AG548" s="2">
        <v>720</v>
      </c>
      <c r="AH548" s="2">
        <v>254</v>
      </c>
      <c r="AI548" s="2">
        <v>365</v>
      </c>
    </row>
    <row r="549" spans="2:35" x14ac:dyDescent="0.2">
      <c r="B549" s="2">
        <v>92</v>
      </c>
      <c r="C549" s="2">
        <v>459</v>
      </c>
      <c r="D549" s="2">
        <v>1017</v>
      </c>
      <c r="E549" s="2">
        <v>618</v>
      </c>
      <c r="F549" s="2">
        <v>838</v>
      </c>
      <c r="G549" s="2">
        <v>725</v>
      </c>
      <c r="H549" s="2">
        <v>231</v>
      </c>
      <c r="I549" s="2">
        <v>376</v>
      </c>
      <c r="J549" s="2">
        <v>482</v>
      </c>
      <c r="K549" s="2">
        <v>113</v>
      </c>
      <c r="L549" s="2">
        <v>579</v>
      </c>
      <c r="M549" s="2">
        <v>980</v>
      </c>
      <c r="N549" s="2">
        <v>768</v>
      </c>
      <c r="O549" s="2">
        <v>879</v>
      </c>
      <c r="P549" s="2">
        <v>349</v>
      </c>
      <c r="Q549" s="2">
        <v>206</v>
      </c>
      <c r="T549" s="2">
        <v>96</v>
      </c>
      <c r="U549" s="2">
        <v>463</v>
      </c>
      <c r="V549" s="2">
        <v>1021</v>
      </c>
      <c r="W549" s="2">
        <v>622</v>
      </c>
      <c r="X549" s="2">
        <v>834</v>
      </c>
      <c r="Y549" s="2">
        <v>721</v>
      </c>
      <c r="Z549" s="2">
        <v>227</v>
      </c>
      <c r="AA549" s="2">
        <v>372</v>
      </c>
      <c r="AB549" s="2">
        <v>486</v>
      </c>
      <c r="AC549" s="2">
        <v>117</v>
      </c>
      <c r="AD549" s="2">
        <v>583</v>
      </c>
      <c r="AE549" s="2">
        <v>984</v>
      </c>
      <c r="AF549" s="2">
        <v>764</v>
      </c>
      <c r="AG549" s="2">
        <v>875</v>
      </c>
      <c r="AH549" s="2">
        <v>345</v>
      </c>
      <c r="AI549" s="2">
        <v>202</v>
      </c>
    </row>
    <row r="550" spans="2:35" x14ac:dyDescent="0.2">
      <c r="B550" s="2">
        <v>389</v>
      </c>
      <c r="C550" s="2">
        <v>22</v>
      </c>
      <c r="D550" s="2">
        <v>552</v>
      </c>
      <c r="E550" s="2">
        <v>951</v>
      </c>
      <c r="F550" s="2">
        <v>667</v>
      </c>
      <c r="G550" s="2">
        <v>780</v>
      </c>
      <c r="H550" s="2">
        <v>314</v>
      </c>
      <c r="I550" s="2">
        <v>169</v>
      </c>
      <c r="J550" s="2">
        <v>63</v>
      </c>
      <c r="K550" s="2">
        <v>432</v>
      </c>
      <c r="L550" s="2">
        <v>926</v>
      </c>
      <c r="M550" s="2">
        <v>525</v>
      </c>
      <c r="N550" s="2">
        <v>801</v>
      </c>
      <c r="O550" s="2">
        <v>690</v>
      </c>
      <c r="P550" s="2">
        <v>132</v>
      </c>
      <c r="Q550" s="2">
        <v>275</v>
      </c>
      <c r="T550" s="2">
        <v>385</v>
      </c>
      <c r="U550" s="2">
        <v>18</v>
      </c>
      <c r="V550" s="2">
        <v>548</v>
      </c>
      <c r="W550" s="2">
        <v>947</v>
      </c>
      <c r="X550" s="2">
        <v>671</v>
      </c>
      <c r="Y550" s="2">
        <v>784</v>
      </c>
      <c r="Z550" s="2">
        <v>318</v>
      </c>
      <c r="AA550" s="2">
        <v>173</v>
      </c>
      <c r="AB550" s="2">
        <v>59</v>
      </c>
      <c r="AC550" s="2">
        <v>428</v>
      </c>
      <c r="AD550" s="2">
        <v>922</v>
      </c>
      <c r="AE550" s="2">
        <v>521</v>
      </c>
      <c r="AF550" s="2">
        <v>805</v>
      </c>
      <c r="AG550" s="2">
        <v>694</v>
      </c>
      <c r="AH550" s="2">
        <v>136</v>
      </c>
      <c r="AI550" s="2">
        <v>279</v>
      </c>
    </row>
    <row r="551" spans="2:35" x14ac:dyDescent="0.2">
      <c r="B551" s="2">
        <v>34</v>
      </c>
      <c r="C551" s="2">
        <v>433</v>
      </c>
      <c r="D551" s="2">
        <v>899</v>
      </c>
      <c r="E551" s="2">
        <v>532</v>
      </c>
      <c r="F551" s="2">
        <v>832</v>
      </c>
      <c r="G551" s="2">
        <v>687</v>
      </c>
      <c r="H551" s="2">
        <v>157</v>
      </c>
      <c r="I551" s="2">
        <v>270</v>
      </c>
      <c r="J551" s="2">
        <v>412</v>
      </c>
      <c r="K551" s="2">
        <v>11</v>
      </c>
      <c r="L551" s="2">
        <v>569</v>
      </c>
      <c r="M551" s="2">
        <v>938</v>
      </c>
      <c r="N551" s="2">
        <v>646</v>
      </c>
      <c r="O551" s="2">
        <v>789</v>
      </c>
      <c r="P551" s="2">
        <v>295</v>
      </c>
      <c r="Q551" s="2">
        <v>184</v>
      </c>
      <c r="T551" s="2">
        <v>38</v>
      </c>
      <c r="U551" s="2">
        <v>437</v>
      </c>
      <c r="V551" s="2">
        <v>903</v>
      </c>
      <c r="W551" s="2">
        <v>536</v>
      </c>
      <c r="X551" s="2">
        <v>828</v>
      </c>
      <c r="Y551" s="2">
        <v>683</v>
      </c>
      <c r="Z551" s="2">
        <v>153</v>
      </c>
      <c r="AA551" s="2">
        <v>266</v>
      </c>
      <c r="AB551" s="2">
        <v>416</v>
      </c>
      <c r="AC551" s="2">
        <v>15</v>
      </c>
      <c r="AD551" s="2">
        <v>573</v>
      </c>
      <c r="AE551" s="2">
        <v>942</v>
      </c>
      <c r="AF551" s="2">
        <v>642</v>
      </c>
      <c r="AG551" s="2">
        <v>785</v>
      </c>
      <c r="AH551" s="2">
        <v>291</v>
      </c>
      <c r="AI551" s="2">
        <v>180</v>
      </c>
    </row>
    <row r="552" spans="2:35" x14ac:dyDescent="0.2">
      <c r="B552" s="2">
        <v>638</v>
      </c>
      <c r="C552" s="2">
        <v>1005</v>
      </c>
      <c r="D552" s="2">
        <v>479</v>
      </c>
      <c r="E552" s="2">
        <v>80</v>
      </c>
      <c r="F552" s="2">
        <v>356</v>
      </c>
      <c r="G552" s="2">
        <v>243</v>
      </c>
      <c r="H552" s="2">
        <v>705</v>
      </c>
      <c r="I552" s="2">
        <v>850</v>
      </c>
      <c r="J552" s="2">
        <v>968</v>
      </c>
      <c r="K552" s="2">
        <v>599</v>
      </c>
      <c r="L552" s="2">
        <v>101</v>
      </c>
      <c r="M552" s="2">
        <v>502</v>
      </c>
      <c r="N552" s="2">
        <v>218</v>
      </c>
      <c r="O552" s="2">
        <v>329</v>
      </c>
      <c r="P552" s="2">
        <v>891</v>
      </c>
      <c r="Q552" s="2">
        <v>748</v>
      </c>
      <c r="T552" s="2">
        <v>634</v>
      </c>
      <c r="U552" s="2">
        <v>1001</v>
      </c>
      <c r="V552" s="2">
        <v>475</v>
      </c>
      <c r="W552" s="2">
        <v>76</v>
      </c>
      <c r="X552" s="2">
        <v>360</v>
      </c>
      <c r="Y552" s="2">
        <v>247</v>
      </c>
      <c r="Z552" s="2">
        <v>709</v>
      </c>
      <c r="AA552" s="2">
        <v>854</v>
      </c>
      <c r="AB552" s="2">
        <v>964</v>
      </c>
      <c r="AC552" s="2">
        <v>595</v>
      </c>
      <c r="AD552" s="2">
        <v>97</v>
      </c>
      <c r="AE552" s="2">
        <v>498</v>
      </c>
      <c r="AF552" s="2">
        <v>222</v>
      </c>
      <c r="AG552" s="2">
        <v>333</v>
      </c>
      <c r="AH552" s="2">
        <v>895</v>
      </c>
      <c r="AI552" s="2">
        <v>752</v>
      </c>
    </row>
    <row r="553" spans="2:35" x14ac:dyDescent="0.2">
      <c r="B553" s="2">
        <v>985</v>
      </c>
      <c r="C553" s="2">
        <v>586</v>
      </c>
      <c r="D553" s="2">
        <v>124</v>
      </c>
      <c r="E553" s="2">
        <v>491</v>
      </c>
      <c r="F553" s="2">
        <v>199</v>
      </c>
      <c r="G553" s="2">
        <v>344</v>
      </c>
      <c r="H553" s="2">
        <v>870</v>
      </c>
      <c r="I553" s="2">
        <v>757</v>
      </c>
      <c r="J553" s="2">
        <v>611</v>
      </c>
      <c r="K553" s="2">
        <v>1012</v>
      </c>
      <c r="L553" s="2">
        <v>450</v>
      </c>
      <c r="M553" s="2">
        <v>81</v>
      </c>
      <c r="N553" s="2">
        <v>381</v>
      </c>
      <c r="O553" s="2">
        <v>238</v>
      </c>
      <c r="P553" s="2">
        <v>736</v>
      </c>
      <c r="Q553" s="2">
        <v>847</v>
      </c>
      <c r="T553" s="2">
        <v>989</v>
      </c>
      <c r="U553" s="2">
        <v>590</v>
      </c>
      <c r="V553" s="2">
        <v>128</v>
      </c>
      <c r="W553" s="2">
        <v>495</v>
      </c>
      <c r="X553" s="2">
        <v>195</v>
      </c>
      <c r="Y553" s="2">
        <v>340</v>
      </c>
      <c r="Z553" s="2">
        <v>866</v>
      </c>
      <c r="AA553" s="2">
        <v>753</v>
      </c>
      <c r="AB553" s="2">
        <v>615</v>
      </c>
      <c r="AC553" s="2">
        <v>1016</v>
      </c>
      <c r="AD553" s="2">
        <v>454</v>
      </c>
      <c r="AE553" s="2">
        <v>85</v>
      </c>
      <c r="AF553" s="2">
        <v>377</v>
      </c>
      <c r="AG553" s="2">
        <v>234</v>
      </c>
      <c r="AH553" s="2">
        <v>732</v>
      </c>
      <c r="AI553" s="2">
        <v>843</v>
      </c>
    </row>
    <row r="554" spans="2:35" x14ac:dyDescent="0.2">
      <c r="B554" s="2">
        <v>691</v>
      </c>
      <c r="C554" s="2">
        <v>804</v>
      </c>
      <c r="D554" s="2">
        <v>274</v>
      </c>
      <c r="E554" s="2">
        <v>129</v>
      </c>
      <c r="F554" s="2">
        <v>429</v>
      </c>
      <c r="G554" s="2">
        <v>62</v>
      </c>
      <c r="H554" s="2">
        <v>528</v>
      </c>
      <c r="I554" s="2">
        <v>927</v>
      </c>
      <c r="J554" s="2">
        <v>777</v>
      </c>
      <c r="K554" s="2">
        <v>666</v>
      </c>
      <c r="L554" s="2">
        <v>172</v>
      </c>
      <c r="M554" s="2">
        <v>315</v>
      </c>
      <c r="N554" s="2">
        <v>23</v>
      </c>
      <c r="O554" s="2">
        <v>392</v>
      </c>
      <c r="P554" s="2">
        <v>950</v>
      </c>
      <c r="Q554" s="2">
        <v>549</v>
      </c>
      <c r="T554" s="2">
        <v>695</v>
      </c>
      <c r="U554" s="2">
        <v>808</v>
      </c>
      <c r="V554" s="2">
        <v>278</v>
      </c>
      <c r="W554" s="2">
        <v>133</v>
      </c>
      <c r="X554" s="2">
        <v>425</v>
      </c>
      <c r="Y554" s="2">
        <v>58</v>
      </c>
      <c r="Z554" s="2">
        <v>524</v>
      </c>
      <c r="AA554" s="2">
        <v>923</v>
      </c>
      <c r="AB554" s="2">
        <v>781</v>
      </c>
      <c r="AC554" s="2">
        <v>670</v>
      </c>
      <c r="AD554" s="2">
        <v>176</v>
      </c>
      <c r="AE554" s="2">
        <v>319</v>
      </c>
      <c r="AF554" s="2">
        <v>19</v>
      </c>
      <c r="AG554" s="2">
        <v>388</v>
      </c>
      <c r="AH554" s="2">
        <v>946</v>
      </c>
      <c r="AI554" s="2">
        <v>545</v>
      </c>
    </row>
    <row r="555" spans="2:35" x14ac:dyDescent="0.2">
      <c r="B555" s="2">
        <v>792</v>
      </c>
      <c r="C555" s="2">
        <v>647</v>
      </c>
      <c r="D555" s="2">
        <v>181</v>
      </c>
      <c r="E555" s="2">
        <v>294</v>
      </c>
      <c r="F555" s="2">
        <v>10</v>
      </c>
      <c r="G555" s="2">
        <v>409</v>
      </c>
      <c r="H555" s="2">
        <v>939</v>
      </c>
      <c r="I555" s="2">
        <v>572</v>
      </c>
      <c r="J555" s="2">
        <v>686</v>
      </c>
      <c r="K555" s="2">
        <v>829</v>
      </c>
      <c r="L555" s="2">
        <v>271</v>
      </c>
      <c r="M555" s="2">
        <v>160</v>
      </c>
      <c r="N555" s="2">
        <v>436</v>
      </c>
      <c r="O555" s="2">
        <v>35</v>
      </c>
      <c r="P555" s="2">
        <v>529</v>
      </c>
      <c r="Q555" s="2">
        <v>898</v>
      </c>
      <c r="T555" s="2">
        <v>788</v>
      </c>
      <c r="U555" s="2">
        <v>643</v>
      </c>
      <c r="V555" s="2">
        <v>177</v>
      </c>
      <c r="W555" s="2">
        <v>290</v>
      </c>
      <c r="X555" s="2">
        <v>14</v>
      </c>
      <c r="Y555" s="2">
        <v>413</v>
      </c>
      <c r="Z555" s="2">
        <v>943</v>
      </c>
      <c r="AA555" s="2">
        <v>576</v>
      </c>
      <c r="AB555" s="2">
        <v>682</v>
      </c>
      <c r="AC555" s="2">
        <v>825</v>
      </c>
      <c r="AD555" s="2">
        <v>267</v>
      </c>
      <c r="AE555" s="2">
        <v>156</v>
      </c>
      <c r="AF555" s="2">
        <v>440</v>
      </c>
      <c r="AG555" s="2">
        <v>39</v>
      </c>
      <c r="AH555" s="2">
        <v>533</v>
      </c>
      <c r="AI555" s="2">
        <v>902</v>
      </c>
    </row>
    <row r="556" spans="2:35" x14ac:dyDescent="0.2">
      <c r="B556" s="2">
        <v>332</v>
      </c>
      <c r="C556" s="2">
        <v>219</v>
      </c>
      <c r="D556" s="2">
        <v>745</v>
      </c>
      <c r="E556" s="2">
        <v>890</v>
      </c>
      <c r="F556" s="2">
        <v>598</v>
      </c>
      <c r="G556" s="2">
        <v>965</v>
      </c>
      <c r="H556" s="2">
        <v>503</v>
      </c>
      <c r="I556" s="2">
        <v>104</v>
      </c>
      <c r="J556" s="2">
        <v>242</v>
      </c>
      <c r="K556" s="2">
        <v>353</v>
      </c>
      <c r="L556" s="2">
        <v>851</v>
      </c>
      <c r="M556" s="2">
        <v>708</v>
      </c>
      <c r="N556" s="2">
        <v>1008</v>
      </c>
      <c r="O556" s="2">
        <v>639</v>
      </c>
      <c r="P556" s="2">
        <v>77</v>
      </c>
      <c r="Q556" s="2">
        <v>478</v>
      </c>
      <c r="T556" s="2">
        <v>336</v>
      </c>
      <c r="U556" s="2">
        <v>223</v>
      </c>
      <c r="V556" s="2">
        <v>749</v>
      </c>
      <c r="W556" s="2">
        <v>894</v>
      </c>
      <c r="X556" s="2">
        <v>594</v>
      </c>
      <c r="Y556" s="2">
        <v>961</v>
      </c>
      <c r="Z556" s="2">
        <v>499</v>
      </c>
      <c r="AA556" s="2">
        <v>100</v>
      </c>
      <c r="AB556" s="2">
        <v>246</v>
      </c>
      <c r="AC556" s="2">
        <v>357</v>
      </c>
      <c r="AD556" s="2">
        <v>855</v>
      </c>
      <c r="AE556" s="2">
        <v>712</v>
      </c>
      <c r="AF556" s="2">
        <v>1004</v>
      </c>
      <c r="AG556" s="2">
        <v>635</v>
      </c>
      <c r="AH556" s="2">
        <v>73</v>
      </c>
      <c r="AI556" s="2">
        <v>474</v>
      </c>
    </row>
    <row r="557" spans="2:35" x14ac:dyDescent="0.2">
      <c r="B557" s="2">
        <v>239</v>
      </c>
      <c r="C557" s="2">
        <v>384</v>
      </c>
      <c r="D557" s="2">
        <v>846</v>
      </c>
      <c r="E557" s="2">
        <v>733</v>
      </c>
      <c r="F557" s="2">
        <v>1009</v>
      </c>
      <c r="G557" s="2">
        <v>610</v>
      </c>
      <c r="H557" s="2">
        <v>84</v>
      </c>
      <c r="I557" s="2">
        <v>451</v>
      </c>
      <c r="J557" s="2">
        <v>341</v>
      </c>
      <c r="K557" s="2">
        <v>198</v>
      </c>
      <c r="L557" s="2">
        <v>760</v>
      </c>
      <c r="M557" s="2">
        <v>871</v>
      </c>
      <c r="N557" s="2">
        <v>587</v>
      </c>
      <c r="O557" s="2">
        <v>988</v>
      </c>
      <c r="P557" s="2">
        <v>490</v>
      </c>
      <c r="Q557" s="2">
        <v>121</v>
      </c>
      <c r="T557" s="2">
        <v>235</v>
      </c>
      <c r="U557" s="2">
        <v>380</v>
      </c>
      <c r="V557" s="2">
        <v>842</v>
      </c>
      <c r="W557" s="2">
        <v>729</v>
      </c>
      <c r="X557" s="2">
        <v>1013</v>
      </c>
      <c r="Y557" s="2">
        <v>614</v>
      </c>
      <c r="Z557" s="2">
        <v>88</v>
      </c>
      <c r="AA557" s="2">
        <v>455</v>
      </c>
      <c r="AB557" s="2">
        <v>337</v>
      </c>
      <c r="AC557" s="2">
        <v>194</v>
      </c>
      <c r="AD557" s="2">
        <v>756</v>
      </c>
      <c r="AE557" s="2">
        <v>867</v>
      </c>
      <c r="AF557" s="2">
        <v>591</v>
      </c>
      <c r="AG557" s="2">
        <v>992</v>
      </c>
      <c r="AH557" s="2">
        <v>494</v>
      </c>
      <c r="AI557" s="2">
        <v>125</v>
      </c>
    </row>
    <row r="558" spans="2:35" x14ac:dyDescent="0.2">
      <c r="B558" s="2">
        <v>306</v>
      </c>
      <c r="C558" s="2">
        <v>161</v>
      </c>
      <c r="D558" s="2">
        <v>659</v>
      </c>
      <c r="E558" s="2">
        <v>772</v>
      </c>
      <c r="F558" s="2">
        <v>560</v>
      </c>
      <c r="G558" s="2">
        <v>959</v>
      </c>
      <c r="H558" s="2">
        <v>397</v>
      </c>
      <c r="I558" s="2">
        <v>30</v>
      </c>
      <c r="J558" s="2">
        <v>140</v>
      </c>
      <c r="K558" s="2">
        <v>283</v>
      </c>
      <c r="L558" s="2">
        <v>809</v>
      </c>
      <c r="M558" s="2">
        <v>698</v>
      </c>
      <c r="N558" s="2">
        <v>918</v>
      </c>
      <c r="O558" s="2">
        <v>517</v>
      </c>
      <c r="P558" s="2">
        <v>55</v>
      </c>
      <c r="Q558" s="2">
        <v>424</v>
      </c>
      <c r="T558" s="2">
        <v>310</v>
      </c>
      <c r="U558" s="2">
        <v>165</v>
      </c>
      <c r="V558" s="2">
        <v>663</v>
      </c>
      <c r="W558" s="2">
        <v>776</v>
      </c>
      <c r="X558" s="2">
        <v>556</v>
      </c>
      <c r="Y558" s="2">
        <v>955</v>
      </c>
      <c r="Z558" s="2">
        <v>393</v>
      </c>
      <c r="AA558" s="2">
        <v>26</v>
      </c>
      <c r="AB558" s="2">
        <v>144</v>
      </c>
      <c r="AC558" s="2">
        <v>287</v>
      </c>
      <c r="AD558" s="2">
        <v>813</v>
      </c>
      <c r="AE558" s="2">
        <v>702</v>
      </c>
      <c r="AF558" s="2">
        <v>914</v>
      </c>
      <c r="AG558" s="2">
        <v>513</v>
      </c>
      <c r="AH558" s="2">
        <v>51</v>
      </c>
      <c r="AI558" s="2">
        <v>420</v>
      </c>
    </row>
    <row r="559" spans="2:35" x14ac:dyDescent="0.2">
      <c r="B559" s="2">
        <v>149</v>
      </c>
      <c r="C559" s="2">
        <v>262</v>
      </c>
      <c r="D559" s="2">
        <v>824</v>
      </c>
      <c r="E559" s="2">
        <v>679</v>
      </c>
      <c r="F559" s="2">
        <v>907</v>
      </c>
      <c r="G559" s="2">
        <v>540</v>
      </c>
      <c r="H559" s="2">
        <v>42</v>
      </c>
      <c r="I559" s="2">
        <v>441</v>
      </c>
      <c r="J559" s="2">
        <v>303</v>
      </c>
      <c r="K559" s="2">
        <v>192</v>
      </c>
      <c r="L559" s="2">
        <v>654</v>
      </c>
      <c r="M559" s="2">
        <v>797</v>
      </c>
      <c r="N559" s="2">
        <v>561</v>
      </c>
      <c r="O559" s="2">
        <v>930</v>
      </c>
      <c r="P559" s="2">
        <v>404</v>
      </c>
      <c r="Q559" s="2">
        <v>3</v>
      </c>
      <c r="T559" s="2">
        <v>145</v>
      </c>
      <c r="U559" s="2">
        <v>258</v>
      </c>
      <c r="V559" s="2">
        <v>820</v>
      </c>
      <c r="W559" s="2">
        <v>675</v>
      </c>
      <c r="X559" s="2">
        <v>911</v>
      </c>
      <c r="Y559" s="2">
        <v>544</v>
      </c>
      <c r="Z559" s="2">
        <v>46</v>
      </c>
      <c r="AA559" s="2">
        <v>445</v>
      </c>
      <c r="AB559" s="2">
        <v>299</v>
      </c>
      <c r="AC559" s="2">
        <v>188</v>
      </c>
      <c r="AD559" s="2">
        <v>650</v>
      </c>
      <c r="AE559" s="2">
        <v>793</v>
      </c>
      <c r="AF559" s="2">
        <v>565</v>
      </c>
      <c r="AG559" s="2">
        <v>934</v>
      </c>
      <c r="AH559" s="2">
        <v>408</v>
      </c>
      <c r="AI559" s="2">
        <v>7</v>
      </c>
    </row>
    <row r="560" spans="2:35" x14ac:dyDescent="0.2">
      <c r="B560" s="2">
        <v>713</v>
      </c>
      <c r="C560" s="2">
        <v>858</v>
      </c>
      <c r="D560" s="2">
        <v>364</v>
      </c>
      <c r="E560" s="2">
        <v>251</v>
      </c>
      <c r="F560" s="2">
        <v>471</v>
      </c>
      <c r="G560" s="2">
        <v>72</v>
      </c>
      <c r="H560" s="2">
        <v>630</v>
      </c>
      <c r="I560" s="2">
        <v>997</v>
      </c>
      <c r="J560" s="2">
        <v>883</v>
      </c>
      <c r="K560" s="2">
        <v>740</v>
      </c>
      <c r="L560" s="2">
        <v>210</v>
      </c>
      <c r="M560" s="2">
        <v>321</v>
      </c>
      <c r="N560" s="2">
        <v>109</v>
      </c>
      <c r="O560" s="2">
        <v>510</v>
      </c>
      <c r="P560" s="2">
        <v>976</v>
      </c>
      <c r="Q560" s="2">
        <v>607</v>
      </c>
      <c r="T560" s="2">
        <v>717</v>
      </c>
      <c r="U560" s="2">
        <v>862</v>
      </c>
      <c r="V560" s="2">
        <v>368</v>
      </c>
      <c r="W560" s="2">
        <v>255</v>
      </c>
      <c r="X560" s="2">
        <v>467</v>
      </c>
      <c r="Y560" s="2">
        <v>68</v>
      </c>
      <c r="Z560" s="2">
        <v>626</v>
      </c>
      <c r="AA560" s="2">
        <v>993</v>
      </c>
      <c r="AB560" s="2">
        <v>887</v>
      </c>
      <c r="AC560" s="2">
        <v>744</v>
      </c>
      <c r="AD560" s="2">
        <v>214</v>
      </c>
      <c r="AE560" s="2">
        <v>325</v>
      </c>
      <c r="AF560" s="2">
        <v>105</v>
      </c>
      <c r="AG560" s="2">
        <v>506</v>
      </c>
      <c r="AH560" s="2">
        <v>972</v>
      </c>
      <c r="AI560" s="2">
        <v>603</v>
      </c>
    </row>
    <row r="561" spans="2:35" x14ac:dyDescent="0.2">
      <c r="B561" s="2">
        <v>878</v>
      </c>
      <c r="C561" s="2">
        <v>765</v>
      </c>
      <c r="D561" s="2">
        <v>207</v>
      </c>
      <c r="E561" s="2">
        <v>352</v>
      </c>
      <c r="F561" s="2">
        <v>116</v>
      </c>
      <c r="G561" s="2">
        <v>483</v>
      </c>
      <c r="H561" s="2">
        <v>977</v>
      </c>
      <c r="I561" s="2">
        <v>578</v>
      </c>
      <c r="J561" s="2">
        <v>728</v>
      </c>
      <c r="K561" s="2">
        <v>839</v>
      </c>
      <c r="L561" s="2">
        <v>373</v>
      </c>
      <c r="M561" s="2">
        <v>230</v>
      </c>
      <c r="N561" s="2">
        <v>458</v>
      </c>
      <c r="O561" s="2">
        <v>89</v>
      </c>
      <c r="P561" s="2">
        <v>619</v>
      </c>
      <c r="Q561" s="2">
        <v>1020</v>
      </c>
      <c r="T561" s="2">
        <v>874</v>
      </c>
      <c r="U561" s="2">
        <v>761</v>
      </c>
      <c r="V561" s="2">
        <v>203</v>
      </c>
      <c r="W561" s="2">
        <v>348</v>
      </c>
      <c r="X561" s="2">
        <v>120</v>
      </c>
      <c r="Y561" s="2">
        <v>487</v>
      </c>
      <c r="Z561" s="2">
        <v>981</v>
      </c>
      <c r="AA561" s="2">
        <v>582</v>
      </c>
      <c r="AB561" s="2">
        <v>724</v>
      </c>
      <c r="AC561" s="2">
        <v>835</v>
      </c>
      <c r="AD561" s="2">
        <v>369</v>
      </c>
      <c r="AE561" s="2">
        <v>226</v>
      </c>
      <c r="AF561" s="2">
        <v>462</v>
      </c>
      <c r="AG561" s="2">
        <v>93</v>
      </c>
      <c r="AH561" s="2">
        <v>623</v>
      </c>
      <c r="AI561" s="2">
        <v>1024</v>
      </c>
    </row>
    <row r="564" spans="2:35" x14ac:dyDescent="0.2">
      <c r="B564" s="2">
        <v>520</v>
      </c>
      <c r="C564" s="2">
        <v>564</v>
      </c>
      <c r="D564" s="2">
        <v>606</v>
      </c>
      <c r="E564" s="2">
        <v>618</v>
      </c>
      <c r="F564" s="2">
        <v>667</v>
      </c>
      <c r="G564" s="2">
        <v>687</v>
      </c>
      <c r="H564" s="2">
        <v>705</v>
      </c>
      <c r="I564" s="2">
        <v>757</v>
      </c>
      <c r="J564" s="2">
        <v>777</v>
      </c>
      <c r="K564" s="2">
        <v>829</v>
      </c>
      <c r="L564" s="2">
        <v>851</v>
      </c>
      <c r="M564" s="2">
        <v>871</v>
      </c>
      <c r="N564" s="2">
        <v>918</v>
      </c>
      <c r="O564" s="2">
        <v>930</v>
      </c>
      <c r="P564" s="2">
        <v>976</v>
      </c>
      <c r="Q564" s="2">
        <v>1020</v>
      </c>
      <c r="T564" s="2">
        <v>516</v>
      </c>
      <c r="U564" s="2">
        <v>568</v>
      </c>
      <c r="V564" s="2">
        <v>602</v>
      </c>
      <c r="W564" s="2">
        <v>622</v>
      </c>
      <c r="X564" s="2">
        <v>671</v>
      </c>
      <c r="Y564" s="2">
        <v>683</v>
      </c>
      <c r="Z564" s="2">
        <v>709</v>
      </c>
      <c r="AA564" s="2">
        <v>753</v>
      </c>
      <c r="AB564" s="2">
        <v>781</v>
      </c>
      <c r="AC564" s="2">
        <v>825</v>
      </c>
      <c r="AD564" s="2">
        <v>855</v>
      </c>
      <c r="AE564" s="2">
        <v>867</v>
      </c>
      <c r="AF564" s="2">
        <v>914</v>
      </c>
      <c r="AG564" s="2">
        <v>934</v>
      </c>
      <c r="AH564" s="2">
        <v>972</v>
      </c>
      <c r="AI564" s="2">
        <v>1024</v>
      </c>
    </row>
    <row r="565" spans="2:35" x14ac:dyDescent="0.2">
      <c r="B565" s="2">
        <v>521</v>
      </c>
      <c r="C565" s="2">
        <v>573</v>
      </c>
      <c r="D565" s="2">
        <v>595</v>
      </c>
      <c r="E565" s="2">
        <v>615</v>
      </c>
      <c r="F565" s="2">
        <v>662</v>
      </c>
      <c r="G565" s="2">
        <v>674</v>
      </c>
      <c r="H565" s="2">
        <v>720</v>
      </c>
      <c r="I565" s="2">
        <v>764</v>
      </c>
      <c r="J565" s="2">
        <v>776</v>
      </c>
      <c r="K565" s="2">
        <v>820</v>
      </c>
      <c r="L565" s="2">
        <v>862</v>
      </c>
      <c r="M565" s="2">
        <v>874</v>
      </c>
      <c r="N565" s="2">
        <v>923</v>
      </c>
      <c r="O565" s="2">
        <v>943</v>
      </c>
      <c r="P565" s="2">
        <v>961</v>
      </c>
      <c r="Q565" s="2">
        <v>1013</v>
      </c>
      <c r="T565" s="2">
        <v>525</v>
      </c>
      <c r="U565" s="2">
        <v>569</v>
      </c>
      <c r="V565" s="2">
        <v>599</v>
      </c>
      <c r="W565" s="2">
        <v>611</v>
      </c>
      <c r="X565" s="2">
        <v>658</v>
      </c>
      <c r="Y565" s="2">
        <v>678</v>
      </c>
      <c r="Z565" s="2">
        <v>716</v>
      </c>
      <c r="AA565" s="2">
        <v>768</v>
      </c>
      <c r="AB565" s="2">
        <v>772</v>
      </c>
      <c r="AC565" s="2">
        <v>824</v>
      </c>
      <c r="AD565" s="2">
        <v>858</v>
      </c>
      <c r="AE565" s="2">
        <v>878</v>
      </c>
      <c r="AF565" s="2">
        <v>927</v>
      </c>
      <c r="AG565" s="2">
        <v>939</v>
      </c>
      <c r="AH565" s="2">
        <v>965</v>
      </c>
      <c r="AI565" s="2">
        <v>1009</v>
      </c>
    </row>
    <row r="578" spans="2:35" x14ac:dyDescent="0.2">
      <c r="I578" s="2">
        <v>10</v>
      </c>
      <c r="AA578" s="2">
        <v>26</v>
      </c>
    </row>
    <row r="581" spans="2:35" x14ac:dyDescent="0.2">
      <c r="F581" s="2" t="s">
        <v>5</v>
      </c>
      <c r="X581" s="2" t="s">
        <v>5</v>
      </c>
    </row>
    <row r="583" spans="2:35" ht="21" x14ac:dyDescent="0.35">
      <c r="I583" s="93" t="s">
        <v>1200</v>
      </c>
      <c r="AA583" s="93" t="s">
        <v>1196</v>
      </c>
    </row>
    <row r="584" spans="2:35" ht="15" x14ac:dyDescent="0.25">
      <c r="I584" s="94" t="s">
        <v>1203</v>
      </c>
      <c r="AA584" s="94" t="s">
        <v>1204</v>
      </c>
    </row>
    <row r="588" spans="2:35" x14ac:dyDescent="0.2">
      <c r="B588" s="2">
        <v>8</v>
      </c>
      <c r="C588" s="2">
        <v>407</v>
      </c>
      <c r="D588" s="2">
        <v>933</v>
      </c>
      <c r="E588" s="2">
        <v>566</v>
      </c>
      <c r="F588" s="2">
        <v>794</v>
      </c>
      <c r="G588" s="2">
        <v>649</v>
      </c>
      <c r="H588" s="2">
        <v>187</v>
      </c>
      <c r="I588" s="2">
        <v>300</v>
      </c>
      <c r="J588" s="2">
        <v>446</v>
      </c>
      <c r="K588" s="2">
        <v>45</v>
      </c>
      <c r="L588" s="2">
        <v>543</v>
      </c>
      <c r="M588" s="2">
        <v>912</v>
      </c>
      <c r="N588" s="2">
        <v>676</v>
      </c>
      <c r="O588" s="2">
        <v>819</v>
      </c>
      <c r="P588" s="2">
        <v>257</v>
      </c>
      <c r="Q588" s="2">
        <v>146</v>
      </c>
      <c r="T588" s="2">
        <v>4</v>
      </c>
      <c r="U588" s="2">
        <v>403</v>
      </c>
      <c r="V588" s="2">
        <v>929</v>
      </c>
      <c r="W588" s="2">
        <v>562</v>
      </c>
      <c r="X588" s="2">
        <v>798</v>
      </c>
      <c r="Y588" s="2">
        <v>653</v>
      </c>
      <c r="Z588" s="2">
        <v>191</v>
      </c>
      <c r="AA588" s="2">
        <v>304</v>
      </c>
      <c r="AB588" s="2">
        <v>442</v>
      </c>
      <c r="AC588" s="2">
        <v>41</v>
      </c>
      <c r="AD588" s="2">
        <v>539</v>
      </c>
      <c r="AE588" s="2">
        <v>908</v>
      </c>
      <c r="AF588" s="2">
        <v>680</v>
      </c>
      <c r="AG588" s="2">
        <v>823</v>
      </c>
      <c r="AH588" s="2">
        <v>261</v>
      </c>
      <c r="AI588" s="2">
        <v>150</v>
      </c>
    </row>
    <row r="589" spans="2:35" x14ac:dyDescent="0.2">
      <c r="B589" s="2">
        <v>419</v>
      </c>
      <c r="C589" s="2">
        <v>52</v>
      </c>
      <c r="D589" s="2">
        <v>514</v>
      </c>
      <c r="E589" s="2">
        <v>913</v>
      </c>
      <c r="F589" s="2">
        <v>701</v>
      </c>
      <c r="G589" s="2">
        <v>814</v>
      </c>
      <c r="H589" s="2">
        <v>288</v>
      </c>
      <c r="I589" s="2">
        <v>143</v>
      </c>
      <c r="J589" s="2">
        <v>25</v>
      </c>
      <c r="K589" s="2">
        <v>394</v>
      </c>
      <c r="L589" s="2">
        <v>956</v>
      </c>
      <c r="M589" s="2">
        <v>555</v>
      </c>
      <c r="N589" s="2">
        <v>775</v>
      </c>
      <c r="O589" s="2">
        <v>664</v>
      </c>
      <c r="P589" s="2">
        <v>166</v>
      </c>
      <c r="Q589" s="2">
        <v>309</v>
      </c>
      <c r="T589" s="2">
        <v>423</v>
      </c>
      <c r="U589" s="2">
        <v>56</v>
      </c>
      <c r="V589" s="2">
        <v>518</v>
      </c>
      <c r="W589" s="2">
        <v>917</v>
      </c>
      <c r="X589" s="2">
        <v>697</v>
      </c>
      <c r="Y589" s="2">
        <v>810</v>
      </c>
      <c r="Z589" s="2">
        <v>284</v>
      </c>
      <c r="AA589" s="2">
        <v>139</v>
      </c>
      <c r="AB589" s="2">
        <v>29</v>
      </c>
      <c r="AC589" s="2">
        <v>398</v>
      </c>
      <c r="AD589" s="2">
        <v>960</v>
      </c>
      <c r="AE589" s="2">
        <v>559</v>
      </c>
      <c r="AF589" s="2">
        <v>771</v>
      </c>
      <c r="AG589" s="2">
        <v>660</v>
      </c>
      <c r="AH589" s="2">
        <v>162</v>
      </c>
      <c r="AI589" s="2">
        <v>305</v>
      </c>
    </row>
    <row r="590" spans="2:35" x14ac:dyDescent="0.2">
      <c r="B590" s="2">
        <v>1023</v>
      </c>
      <c r="C590" s="2">
        <v>624</v>
      </c>
      <c r="D590" s="2">
        <v>94</v>
      </c>
      <c r="E590" s="2">
        <v>461</v>
      </c>
      <c r="F590" s="2">
        <v>225</v>
      </c>
      <c r="G590" s="2">
        <v>370</v>
      </c>
      <c r="H590" s="2">
        <v>836</v>
      </c>
      <c r="I590" s="2">
        <v>723</v>
      </c>
      <c r="J590" s="2">
        <v>581</v>
      </c>
      <c r="K590" s="2">
        <v>982</v>
      </c>
      <c r="L590" s="2">
        <v>488</v>
      </c>
      <c r="M590" s="2">
        <v>119</v>
      </c>
      <c r="N590" s="2">
        <v>347</v>
      </c>
      <c r="O590" s="2">
        <v>204</v>
      </c>
      <c r="P590" s="2">
        <v>762</v>
      </c>
      <c r="Q590" s="2">
        <v>873</v>
      </c>
      <c r="T590" s="2">
        <v>1019</v>
      </c>
      <c r="U590" s="2">
        <v>620</v>
      </c>
      <c r="V590" s="2">
        <v>90</v>
      </c>
      <c r="W590" s="2">
        <v>457</v>
      </c>
      <c r="X590" s="2">
        <v>229</v>
      </c>
      <c r="Y590" s="2">
        <v>374</v>
      </c>
      <c r="Z590" s="2">
        <v>840</v>
      </c>
      <c r="AA590" s="2">
        <v>727</v>
      </c>
      <c r="AB590" s="2">
        <v>577</v>
      </c>
      <c r="AC590" s="2">
        <v>978</v>
      </c>
      <c r="AD590" s="2">
        <v>484</v>
      </c>
      <c r="AE590" s="2">
        <v>115</v>
      </c>
      <c r="AF590" s="2">
        <v>351</v>
      </c>
      <c r="AG590" s="2">
        <v>208</v>
      </c>
      <c r="AH590" s="2">
        <v>766</v>
      </c>
      <c r="AI590" s="2">
        <v>877</v>
      </c>
    </row>
    <row r="591" spans="2:35" x14ac:dyDescent="0.2">
      <c r="B591" s="2">
        <v>604</v>
      </c>
      <c r="C591" s="2">
        <v>971</v>
      </c>
      <c r="D591" s="2">
        <v>505</v>
      </c>
      <c r="E591" s="2">
        <v>106</v>
      </c>
      <c r="F591" s="2">
        <v>326</v>
      </c>
      <c r="G591" s="2">
        <v>213</v>
      </c>
      <c r="H591" s="2">
        <v>743</v>
      </c>
      <c r="I591" s="2">
        <v>888</v>
      </c>
      <c r="J591" s="2">
        <v>994</v>
      </c>
      <c r="K591" s="2">
        <v>625</v>
      </c>
      <c r="L591" s="2">
        <v>67</v>
      </c>
      <c r="M591" s="2">
        <v>468</v>
      </c>
      <c r="N591" s="2">
        <v>256</v>
      </c>
      <c r="O591" s="2">
        <v>367</v>
      </c>
      <c r="P591" s="2">
        <v>861</v>
      </c>
      <c r="Q591" s="2">
        <v>718</v>
      </c>
      <c r="T591" s="2">
        <v>608</v>
      </c>
      <c r="U591" s="2">
        <v>975</v>
      </c>
      <c r="V591" s="2">
        <v>509</v>
      </c>
      <c r="W591" s="2">
        <v>110</v>
      </c>
      <c r="X591" s="2">
        <v>322</v>
      </c>
      <c r="Y591" s="2">
        <v>209</v>
      </c>
      <c r="Z591" s="2">
        <v>739</v>
      </c>
      <c r="AA591" s="2">
        <v>884</v>
      </c>
      <c r="AB591" s="2">
        <v>998</v>
      </c>
      <c r="AC591" s="2">
        <v>629</v>
      </c>
      <c r="AD591" s="2">
        <v>71</v>
      </c>
      <c r="AE591" s="2">
        <v>472</v>
      </c>
      <c r="AF591" s="2">
        <v>252</v>
      </c>
      <c r="AG591" s="2">
        <v>363</v>
      </c>
      <c r="AH591" s="2">
        <v>857</v>
      </c>
      <c r="AI591" s="2">
        <v>714</v>
      </c>
    </row>
    <row r="592" spans="2:35" x14ac:dyDescent="0.2">
      <c r="B592" s="2">
        <v>901</v>
      </c>
      <c r="C592" s="2">
        <v>534</v>
      </c>
      <c r="D592" s="2">
        <v>40</v>
      </c>
      <c r="E592" s="2">
        <v>439</v>
      </c>
      <c r="F592" s="2">
        <v>155</v>
      </c>
      <c r="G592" s="2">
        <v>268</v>
      </c>
      <c r="H592" s="2">
        <v>826</v>
      </c>
      <c r="I592" s="2">
        <v>681</v>
      </c>
      <c r="J592" s="2">
        <v>575</v>
      </c>
      <c r="K592" s="2">
        <v>944</v>
      </c>
      <c r="L592" s="2">
        <v>414</v>
      </c>
      <c r="M592" s="2">
        <v>13</v>
      </c>
      <c r="N592" s="2">
        <v>289</v>
      </c>
      <c r="O592" s="2">
        <v>178</v>
      </c>
      <c r="P592" s="2">
        <v>644</v>
      </c>
      <c r="Q592" s="2">
        <v>787</v>
      </c>
      <c r="T592" s="2">
        <v>897</v>
      </c>
      <c r="U592" s="2">
        <v>530</v>
      </c>
      <c r="V592" s="2">
        <v>36</v>
      </c>
      <c r="W592" s="2">
        <v>435</v>
      </c>
      <c r="X592" s="2">
        <v>159</v>
      </c>
      <c r="Y592" s="2">
        <v>272</v>
      </c>
      <c r="Z592" s="2">
        <v>830</v>
      </c>
      <c r="AA592" s="2">
        <v>685</v>
      </c>
      <c r="AB592" s="2">
        <v>571</v>
      </c>
      <c r="AC592" s="2">
        <v>940</v>
      </c>
      <c r="AD592" s="2">
        <v>410</v>
      </c>
      <c r="AE592" s="2">
        <v>9</v>
      </c>
      <c r="AF592" s="2">
        <v>293</v>
      </c>
      <c r="AG592" s="2">
        <v>182</v>
      </c>
      <c r="AH592" s="2">
        <v>648</v>
      </c>
      <c r="AI592" s="2">
        <v>791</v>
      </c>
    </row>
    <row r="593" spans="2:35" x14ac:dyDescent="0.2">
      <c r="B593" s="2">
        <v>546</v>
      </c>
      <c r="C593" s="2">
        <v>945</v>
      </c>
      <c r="D593" s="2">
        <v>387</v>
      </c>
      <c r="E593" s="2">
        <v>20</v>
      </c>
      <c r="F593" s="2">
        <v>320</v>
      </c>
      <c r="G593" s="2">
        <v>175</v>
      </c>
      <c r="H593" s="2">
        <v>669</v>
      </c>
      <c r="I593" s="2">
        <v>782</v>
      </c>
      <c r="J593" s="2">
        <v>924</v>
      </c>
      <c r="K593" s="2">
        <v>523</v>
      </c>
      <c r="L593" s="2">
        <v>57</v>
      </c>
      <c r="M593" s="2">
        <v>426</v>
      </c>
      <c r="N593" s="2">
        <v>134</v>
      </c>
      <c r="O593" s="2">
        <v>277</v>
      </c>
      <c r="P593" s="2">
        <v>807</v>
      </c>
      <c r="Q593" s="2">
        <v>696</v>
      </c>
      <c r="T593" s="2">
        <v>550</v>
      </c>
      <c r="U593" s="2">
        <v>949</v>
      </c>
      <c r="V593" s="2">
        <v>391</v>
      </c>
      <c r="W593" s="2">
        <v>24</v>
      </c>
      <c r="X593" s="2">
        <v>316</v>
      </c>
      <c r="Y593" s="2">
        <v>171</v>
      </c>
      <c r="Z593" s="2">
        <v>665</v>
      </c>
      <c r="AA593" s="2">
        <v>778</v>
      </c>
      <c r="AB593" s="2">
        <v>928</v>
      </c>
      <c r="AC593" s="2">
        <v>527</v>
      </c>
      <c r="AD593" s="2">
        <v>61</v>
      </c>
      <c r="AE593" s="2">
        <v>430</v>
      </c>
      <c r="AF593" s="2">
        <v>130</v>
      </c>
      <c r="AG593" s="2">
        <v>273</v>
      </c>
      <c r="AH593" s="2">
        <v>803</v>
      </c>
      <c r="AI593" s="2">
        <v>692</v>
      </c>
    </row>
    <row r="594" spans="2:35" x14ac:dyDescent="0.2">
      <c r="B594" s="2">
        <v>126</v>
      </c>
      <c r="C594" s="2">
        <v>493</v>
      </c>
      <c r="D594" s="2">
        <v>991</v>
      </c>
      <c r="E594" s="2">
        <v>592</v>
      </c>
      <c r="F594" s="2">
        <v>868</v>
      </c>
      <c r="G594" s="2">
        <v>755</v>
      </c>
      <c r="H594" s="2">
        <v>193</v>
      </c>
      <c r="I594" s="2">
        <v>338</v>
      </c>
      <c r="J594" s="2">
        <v>456</v>
      </c>
      <c r="K594" s="2">
        <v>87</v>
      </c>
      <c r="L594" s="2">
        <v>613</v>
      </c>
      <c r="M594" s="2">
        <v>1014</v>
      </c>
      <c r="N594" s="2">
        <v>730</v>
      </c>
      <c r="O594" s="2">
        <v>841</v>
      </c>
      <c r="P594" s="2">
        <v>379</v>
      </c>
      <c r="Q594" s="2">
        <v>236</v>
      </c>
      <c r="T594" s="2">
        <v>122</v>
      </c>
      <c r="U594" s="2">
        <v>489</v>
      </c>
      <c r="V594" s="2">
        <v>987</v>
      </c>
      <c r="W594" s="2">
        <v>588</v>
      </c>
      <c r="X594" s="2">
        <v>872</v>
      </c>
      <c r="Y594" s="2">
        <v>759</v>
      </c>
      <c r="Z594" s="2">
        <v>197</v>
      </c>
      <c r="AA594" s="2">
        <v>342</v>
      </c>
      <c r="AB594" s="2">
        <v>452</v>
      </c>
      <c r="AC594" s="2">
        <v>83</v>
      </c>
      <c r="AD594" s="2">
        <v>609</v>
      </c>
      <c r="AE594" s="2">
        <v>1010</v>
      </c>
      <c r="AF594" s="2">
        <v>734</v>
      </c>
      <c r="AG594" s="2">
        <v>845</v>
      </c>
      <c r="AH594" s="2">
        <v>383</v>
      </c>
      <c r="AI594" s="2">
        <v>240</v>
      </c>
    </row>
    <row r="595" spans="2:35" x14ac:dyDescent="0.2">
      <c r="B595" s="2">
        <v>473</v>
      </c>
      <c r="C595" s="2">
        <v>74</v>
      </c>
      <c r="D595" s="2">
        <v>636</v>
      </c>
      <c r="E595" s="2">
        <v>1003</v>
      </c>
      <c r="F595" s="2">
        <v>711</v>
      </c>
      <c r="G595" s="2">
        <v>856</v>
      </c>
      <c r="H595" s="2">
        <v>358</v>
      </c>
      <c r="I595" s="2">
        <v>245</v>
      </c>
      <c r="J595" s="2">
        <v>99</v>
      </c>
      <c r="K595" s="2">
        <v>500</v>
      </c>
      <c r="L595" s="2">
        <v>962</v>
      </c>
      <c r="M595" s="2">
        <v>593</v>
      </c>
      <c r="N595" s="2">
        <v>893</v>
      </c>
      <c r="O595" s="2">
        <v>750</v>
      </c>
      <c r="P595" s="2">
        <v>224</v>
      </c>
      <c r="Q595" s="2">
        <v>335</v>
      </c>
      <c r="T595" s="2">
        <v>477</v>
      </c>
      <c r="U595" s="2">
        <v>78</v>
      </c>
      <c r="V595" s="2">
        <v>640</v>
      </c>
      <c r="W595" s="2">
        <v>1007</v>
      </c>
      <c r="X595" s="2">
        <v>707</v>
      </c>
      <c r="Y595" s="2">
        <v>852</v>
      </c>
      <c r="Z595" s="2">
        <v>354</v>
      </c>
      <c r="AA595" s="2">
        <v>241</v>
      </c>
      <c r="AB595" s="2">
        <v>103</v>
      </c>
      <c r="AC595" s="2">
        <v>504</v>
      </c>
      <c r="AD595" s="2">
        <v>966</v>
      </c>
      <c r="AE595" s="2">
        <v>597</v>
      </c>
      <c r="AF595" s="2">
        <v>889</v>
      </c>
      <c r="AG595" s="2">
        <v>746</v>
      </c>
      <c r="AH595" s="2">
        <v>220</v>
      </c>
      <c r="AI595" s="2">
        <v>331</v>
      </c>
    </row>
    <row r="596" spans="2:35" x14ac:dyDescent="0.2">
      <c r="B596" s="2">
        <v>179</v>
      </c>
      <c r="C596" s="2">
        <v>292</v>
      </c>
      <c r="D596" s="2">
        <v>786</v>
      </c>
      <c r="E596" s="2">
        <v>641</v>
      </c>
      <c r="F596" s="2">
        <v>941</v>
      </c>
      <c r="G596" s="2">
        <v>574</v>
      </c>
      <c r="H596" s="2">
        <v>16</v>
      </c>
      <c r="I596" s="2">
        <v>415</v>
      </c>
      <c r="J596" s="2">
        <v>265</v>
      </c>
      <c r="K596" s="2">
        <v>154</v>
      </c>
      <c r="L596" s="2">
        <v>684</v>
      </c>
      <c r="M596" s="2">
        <v>827</v>
      </c>
      <c r="N596" s="2">
        <v>535</v>
      </c>
      <c r="O596" s="2">
        <v>904</v>
      </c>
      <c r="P596" s="2">
        <v>438</v>
      </c>
      <c r="Q596" s="2">
        <v>37</v>
      </c>
      <c r="T596" s="2">
        <v>183</v>
      </c>
      <c r="U596" s="2">
        <v>296</v>
      </c>
      <c r="V596" s="2">
        <v>790</v>
      </c>
      <c r="W596" s="2">
        <v>645</v>
      </c>
      <c r="X596" s="2">
        <v>937</v>
      </c>
      <c r="Y596" s="2">
        <v>570</v>
      </c>
      <c r="Z596" s="2">
        <v>12</v>
      </c>
      <c r="AA596" s="2">
        <v>411</v>
      </c>
      <c r="AB596" s="2">
        <v>269</v>
      </c>
      <c r="AC596" s="2">
        <v>158</v>
      </c>
      <c r="AD596" s="2">
        <v>688</v>
      </c>
      <c r="AE596" s="2">
        <v>831</v>
      </c>
      <c r="AF596" s="2">
        <v>531</v>
      </c>
      <c r="AG596" s="2">
        <v>900</v>
      </c>
      <c r="AH596" s="2">
        <v>434</v>
      </c>
      <c r="AI596" s="2">
        <v>33</v>
      </c>
    </row>
    <row r="597" spans="2:35" x14ac:dyDescent="0.2">
      <c r="B597" s="2">
        <v>280</v>
      </c>
      <c r="C597" s="2">
        <v>135</v>
      </c>
      <c r="D597" s="2">
        <v>693</v>
      </c>
      <c r="E597" s="2">
        <v>806</v>
      </c>
      <c r="F597" s="2">
        <v>522</v>
      </c>
      <c r="G597" s="2">
        <v>921</v>
      </c>
      <c r="H597" s="2">
        <v>427</v>
      </c>
      <c r="I597" s="2">
        <v>60</v>
      </c>
      <c r="J597" s="2">
        <v>174</v>
      </c>
      <c r="K597" s="2">
        <v>317</v>
      </c>
      <c r="L597" s="2">
        <v>783</v>
      </c>
      <c r="M597" s="2">
        <v>672</v>
      </c>
      <c r="N597" s="2">
        <v>948</v>
      </c>
      <c r="O597" s="2">
        <v>547</v>
      </c>
      <c r="P597" s="2">
        <v>17</v>
      </c>
      <c r="Q597" s="2">
        <v>386</v>
      </c>
      <c r="T597" s="2">
        <v>276</v>
      </c>
      <c r="U597" s="2">
        <v>131</v>
      </c>
      <c r="V597" s="2">
        <v>689</v>
      </c>
      <c r="W597" s="2">
        <v>802</v>
      </c>
      <c r="X597" s="2">
        <v>526</v>
      </c>
      <c r="Y597" s="2">
        <v>925</v>
      </c>
      <c r="Z597" s="2">
        <v>431</v>
      </c>
      <c r="AA597" s="2">
        <v>64</v>
      </c>
      <c r="AB597" s="2">
        <v>170</v>
      </c>
      <c r="AC597" s="2">
        <v>313</v>
      </c>
      <c r="AD597" s="2">
        <v>779</v>
      </c>
      <c r="AE597" s="2">
        <v>668</v>
      </c>
      <c r="AF597" s="2">
        <v>952</v>
      </c>
      <c r="AG597" s="2">
        <v>551</v>
      </c>
      <c r="AH597" s="2">
        <v>21</v>
      </c>
      <c r="AI597" s="2">
        <v>390</v>
      </c>
    </row>
    <row r="598" spans="2:35" x14ac:dyDescent="0.2">
      <c r="B598" s="2">
        <v>844</v>
      </c>
      <c r="C598" s="2">
        <v>731</v>
      </c>
      <c r="D598" s="2">
        <v>233</v>
      </c>
      <c r="E598" s="2">
        <v>378</v>
      </c>
      <c r="F598" s="2">
        <v>86</v>
      </c>
      <c r="G598" s="2">
        <v>453</v>
      </c>
      <c r="H598" s="2">
        <v>1015</v>
      </c>
      <c r="I598" s="2">
        <v>616</v>
      </c>
      <c r="J598" s="2">
        <v>754</v>
      </c>
      <c r="K598" s="2">
        <v>865</v>
      </c>
      <c r="L598" s="2">
        <v>339</v>
      </c>
      <c r="M598" s="2">
        <v>196</v>
      </c>
      <c r="N598" s="2">
        <v>496</v>
      </c>
      <c r="O598" s="2">
        <v>127</v>
      </c>
      <c r="P598" s="2">
        <v>589</v>
      </c>
      <c r="Q598" s="2">
        <v>990</v>
      </c>
      <c r="T598" s="2">
        <v>848</v>
      </c>
      <c r="U598" s="2">
        <v>735</v>
      </c>
      <c r="V598" s="2">
        <v>237</v>
      </c>
      <c r="W598" s="2">
        <v>382</v>
      </c>
      <c r="X598" s="2">
        <v>82</v>
      </c>
      <c r="Y598" s="2">
        <v>449</v>
      </c>
      <c r="Z598" s="2">
        <v>1011</v>
      </c>
      <c r="AA598" s="2">
        <v>612</v>
      </c>
      <c r="AB598" s="2">
        <v>758</v>
      </c>
      <c r="AC598" s="2">
        <v>869</v>
      </c>
      <c r="AD598" s="2">
        <v>343</v>
      </c>
      <c r="AE598" s="2">
        <v>200</v>
      </c>
      <c r="AF598" s="2">
        <v>492</v>
      </c>
      <c r="AG598" s="2">
        <v>123</v>
      </c>
      <c r="AH598" s="2">
        <v>585</v>
      </c>
      <c r="AI598" s="2">
        <v>986</v>
      </c>
    </row>
    <row r="599" spans="2:35" x14ac:dyDescent="0.2">
      <c r="B599" s="2">
        <v>751</v>
      </c>
      <c r="C599" s="2">
        <v>896</v>
      </c>
      <c r="D599" s="2">
        <v>334</v>
      </c>
      <c r="E599" s="2">
        <v>221</v>
      </c>
      <c r="F599" s="2">
        <v>497</v>
      </c>
      <c r="G599" s="2">
        <v>98</v>
      </c>
      <c r="H599" s="2">
        <v>596</v>
      </c>
      <c r="I599" s="2">
        <v>963</v>
      </c>
      <c r="J599" s="2">
        <v>853</v>
      </c>
      <c r="K599" s="2">
        <v>710</v>
      </c>
      <c r="L599" s="2">
        <v>248</v>
      </c>
      <c r="M599" s="2">
        <v>359</v>
      </c>
      <c r="N599" s="2">
        <v>75</v>
      </c>
      <c r="O599" s="2">
        <v>476</v>
      </c>
      <c r="P599" s="2">
        <v>1002</v>
      </c>
      <c r="Q599" s="2">
        <v>633</v>
      </c>
      <c r="T599" s="2">
        <v>747</v>
      </c>
      <c r="U599" s="2">
        <v>892</v>
      </c>
      <c r="V599" s="2">
        <v>330</v>
      </c>
      <c r="W599" s="2">
        <v>217</v>
      </c>
      <c r="X599" s="2">
        <v>501</v>
      </c>
      <c r="Y599" s="2">
        <v>102</v>
      </c>
      <c r="Z599" s="2">
        <v>600</v>
      </c>
      <c r="AA599" s="2">
        <v>967</v>
      </c>
      <c r="AB599" s="2">
        <v>849</v>
      </c>
      <c r="AC599" s="2">
        <v>706</v>
      </c>
      <c r="AD599" s="2">
        <v>244</v>
      </c>
      <c r="AE599" s="2">
        <v>355</v>
      </c>
      <c r="AF599" s="2">
        <v>79</v>
      </c>
      <c r="AG599" s="2">
        <v>480</v>
      </c>
      <c r="AH599" s="2">
        <v>1006</v>
      </c>
      <c r="AI599" s="2">
        <v>637</v>
      </c>
    </row>
    <row r="600" spans="2:35" x14ac:dyDescent="0.2">
      <c r="B600" s="2">
        <v>818</v>
      </c>
      <c r="C600" s="2">
        <v>673</v>
      </c>
      <c r="D600" s="2">
        <v>147</v>
      </c>
      <c r="E600" s="2">
        <v>260</v>
      </c>
      <c r="F600" s="2">
        <v>48</v>
      </c>
      <c r="G600" s="2">
        <v>447</v>
      </c>
      <c r="H600" s="2">
        <v>909</v>
      </c>
      <c r="I600" s="2">
        <v>542</v>
      </c>
      <c r="J600" s="2">
        <v>652</v>
      </c>
      <c r="K600" s="2">
        <v>795</v>
      </c>
      <c r="L600" s="2">
        <v>297</v>
      </c>
      <c r="M600" s="2">
        <v>186</v>
      </c>
      <c r="N600" s="2">
        <v>406</v>
      </c>
      <c r="O600" s="2">
        <v>5</v>
      </c>
      <c r="P600" s="2">
        <v>567</v>
      </c>
      <c r="Q600" s="2">
        <v>936</v>
      </c>
      <c r="T600" s="2">
        <v>822</v>
      </c>
      <c r="U600" s="2">
        <v>677</v>
      </c>
      <c r="V600" s="2">
        <v>151</v>
      </c>
      <c r="W600" s="2">
        <v>264</v>
      </c>
      <c r="X600" s="2">
        <v>44</v>
      </c>
      <c r="Y600" s="2">
        <v>443</v>
      </c>
      <c r="Z600" s="2">
        <v>905</v>
      </c>
      <c r="AA600" s="2">
        <v>538</v>
      </c>
      <c r="AB600" s="2">
        <v>656</v>
      </c>
      <c r="AC600" s="2">
        <v>799</v>
      </c>
      <c r="AD600" s="2">
        <v>301</v>
      </c>
      <c r="AE600" s="2">
        <v>190</v>
      </c>
      <c r="AF600" s="2">
        <v>402</v>
      </c>
      <c r="AG600" s="2">
        <v>1</v>
      </c>
      <c r="AH600" s="2">
        <v>563</v>
      </c>
      <c r="AI600" s="2">
        <v>932</v>
      </c>
    </row>
    <row r="601" spans="2:35" x14ac:dyDescent="0.2">
      <c r="B601" s="2">
        <v>661</v>
      </c>
      <c r="C601" s="2">
        <v>774</v>
      </c>
      <c r="D601" s="2">
        <v>312</v>
      </c>
      <c r="E601" s="2">
        <v>167</v>
      </c>
      <c r="F601" s="2">
        <v>395</v>
      </c>
      <c r="G601" s="2">
        <v>28</v>
      </c>
      <c r="H601" s="2">
        <v>554</v>
      </c>
      <c r="I601" s="2">
        <v>953</v>
      </c>
      <c r="J601" s="2">
        <v>815</v>
      </c>
      <c r="K601" s="2">
        <v>704</v>
      </c>
      <c r="L601" s="2">
        <v>142</v>
      </c>
      <c r="M601" s="2">
        <v>285</v>
      </c>
      <c r="N601" s="2">
        <v>49</v>
      </c>
      <c r="O601" s="2">
        <v>418</v>
      </c>
      <c r="P601" s="2">
        <v>916</v>
      </c>
      <c r="Q601" s="2">
        <v>515</v>
      </c>
      <c r="T601" s="2">
        <v>657</v>
      </c>
      <c r="U601" s="2">
        <v>770</v>
      </c>
      <c r="V601" s="2">
        <v>308</v>
      </c>
      <c r="W601" s="2">
        <v>163</v>
      </c>
      <c r="X601" s="2">
        <v>399</v>
      </c>
      <c r="Y601" s="2">
        <v>32</v>
      </c>
      <c r="Z601" s="2">
        <v>558</v>
      </c>
      <c r="AA601" s="2">
        <v>957</v>
      </c>
      <c r="AB601" s="2">
        <v>811</v>
      </c>
      <c r="AC601" s="2">
        <v>700</v>
      </c>
      <c r="AD601" s="2">
        <v>138</v>
      </c>
      <c r="AE601" s="2">
        <v>281</v>
      </c>
      <c r="AF601" s="2">
        <v>53</v>
      </c>
      <c r="AG601" s="2">
        <v>422</v>
      </c>
      <c r="AH601" s="2">
        <v>920</v>
      </c>
      <c r="AI601" s="2">
        <v>519</v>
      </c>
    </row>
    <row r="602" spans="2:35" x14ac:dyDescent="0.2">
      <c r="B602" s="2">
        <v>201</v>
      </c>
      <c r="C602" s="2">
        <v>346</v>
      </c>
      <c r="D602" s="2">
        <v>876</v>
      </c>
      <c r="E602" s="2">
        <v>763</v>
      </c>
      <c r="F602" s="2">
        <v>983</v>
      </c>
      <c r="G602" s="2">
        <v>584</v>
      </c>
      <c r="H602" s="2">
        <v>118</v>
      </c>
      <c r="I602" s="2">
        <v>485</v>
      </c>
      <c r="J602" s="2">
        <v>371</v>
      </c>
      <c r="K602" s="2">
        <v>228</v>
      </c>
      <c r="L602" s="2">
        <v>722</v>
      </c>
      <c r="M602" s="2">
        <v>833</v>
      </c>
      <c r="N602" s="2">
        <v>621</v>
      </c>
      <c r="O602" s="2">
        <v>1022</v>
      </c>
      <c r="P602" s="2">
        <v>464</v>
      </c>
      <c r="Q602" s="2">
        <v>95</v>
      </c>
      <c r="T602" s="2">
        <v>205</v>
      </c>
      <c r="U602" s="2">
        <v>350</v>
      </c>
      <c r="V602" s="2">
        <v>880</v>
      </c>
      <c r="W602" s="2">
        <v>767</v>
      </c>
      <c r="X602" s="2">
        <v>979</v>
      </c>
      <c r="Y602" s="2">
        <v>580</v>
      </c>
      <c r="Z602" s="2">
        <v>114</v>
      </c>
      <c r="AA602" s="2">
        <v>481</v>
      </c>
      <c r="AB602" s="2">
        <v>375</v>
      </c>
      <c r="AC602" s="2">
        <v>232</v>
      </c>
      <c r="AD602" s="2">
        <v>726</v>
      </c>
      <c r="AE602" s="2">
        <v>837</v>
      </c>
      <c r="AF602" s="2">
        <v>617</v>
      </c>
      <c r="AG602" s="2">
        <v>1018</v>
      </c>
      <c r="AH602" s="2">
        <v>460</v>
      </c>
      <c r="AI602" s="2">
        <v>91</v>
      </c>
    </row>
    <row r="603" spans="2:35" x14ac:dyDescent="0.2">
      <c r="B603" s="2">
        <v>366</v>
      </c>
      <c r="C603" s="2">
        <v>253</v>
      </c>
      <c r="D603" s="2">
        <v>719</v>
      </c>
      <c r="E603" s="2">
        <v>864</v>
      </c>
      <c r="F603" s="2">
        <v>628</v>
      </c>
      <c r="G603" s="2">
        <v>995</v>
      </c>
      <c r="H603" s="2">
        <v>465</v>
      </c>
      <c r="I603" s="2">
        <v>66</v>
      </c>
      <c r="J603" s="2">
        <v>216</v>
      </c>
      <c r="K603" s="2">
        <v>327</v>
      </c>
      <c r="L603" s="2">
        <v>885</v>
      </c>
      <c r="M603" s="2">
        <v>742</v>
      </c>
      <c r="N603" s="2">
        <v>970</v>
      </c>
      <c r="O603" s="2">
        <v>601</v>
      </c>
      <c r="P603" s="2">
        <v>107</v>
      </c>
      <c r="Q603" s="2">
        <v>508</v>
      </c>
      <c r="T603" s="2">
        <v>362</v>
      </c>
      <c r="U603" s="2">
        <v>249</v>
      </c>
      <c r="V603" s="2">
        <v>715</v>
      </c>
      <c r="W603" s="2">
        <v>860</v>
      </c>
      <c r="X603" s="2">
        <v>632</v>
      </c>
      <c r="Y603" s="2">
        <v>999</v>
      </c>
      <c r="Z603" s="2">
        <v>469</v>
      </c>
      <c r="AA603" s="2">
        <v>70</v>
      </c>
      <c r="AB603" s="2">
        <v>212</v>
      </c>
      <c r="AC603" s="2">
        <v>323</v>
      </c>
      <c r="AD603" s="2">
        <v>881</v>
      </c>
      <c r="AE603" s="2">
        <v>738</v>
      </c>
      <c r="AF603" s="2">
        <v>974</v>
      </c>
      <c r="AG603" s="2">
        <v>605</v>
      </c>
      <c r="AH603" s="2">
        <v>111</v>
      </c>
      <c r="AI603" s="2">
        <v>512</v>
      </c>
    </row>
    <row r="604" spans="2:35" x14ac:dyDescent="0.2">
      <c r="B604" s="2">
        <v>355</v>
      </c>
      <c r="C604" s="2">
        <v>244</v>
      </c>
      <c r="D604" s="2">
        <v>706</v>
      </c>
      <c r="E604" s="2">
        <v>849</v>
      </c>
      <c r="F604" s="2">
        <v>637</v>
      </c>
      <c r="G604" s="2">
        <v>1006</v>
      </c>
      <c r="H604" s="2">
        <v>480</v>
      </c>
      <c r="I604" s="2">
        <v>79</v>
      </c>
      <c r="J604" s="2">
        <v>217</v>
      </c>
      <c r="K604" s="2">
        <v>330</v>
      </c>
      <c r="L604" s="2">
        <v>892</v>
      </c>
      <c r="M604" s="2">
        <v>747</v>
      </c>
      <c r="N604" s="2">
        <v>967</v>
      </c>
      <c r="O604" s="2">
        <v>600</v>
      </c>
      <c r="P604" s="2">
        <v>102</v>
      </c>
      <c r="Q604" s="2">
        <v>501</v>
      </c>
      <c r="T604" s="2">
        <v>359</v>
      </c>
      <c r="U604" s="2">
        <v>248</v>
      </c>
      <c r="V604" s="2">
        <v>710</v>
      </c>
      <c r="W604" s="2">
        <v>853</v>
      </c>
      <c r="X604" s="2">
        <v>633</v>
      </c>
      <c r="Y604" s="2">
        <v>1002</v>
      </c>
      <c r="Z604" s="2">
        <v>476</v>
      </c>
      <c r="AA604" s="2">
        <v>75</v>
      </c>
      <c r="AB604" s="2">
        <v>221</v>
      </c>
      <c r="AC604" s="2">
        <v>334</v>
      </c>
      <c r="AD604" s="2">
        <v>896</v>
      </c>
      <c r="AE604" s="2">
        <v>751</v>
      </c>
      <c r="AF604" s="2">
        <v>963</v>
      </c>
      <c r="AG604" s="2">
        <v>596</v>
      </c>
      <c r="AH604" s="2">
        <v>98</v>
      </c>
      <c r="AI604" s="2">
        <v>497</v>
      </c>
    </row>
    <row r="605" spans="2:35" x14ac:dyDescent="0.2">
      <c r="B605" s="2">
        <v>200</v>
      </c>
      <c r="C605" s="2">
        <v>343</v>
      </c>
      <c r="D605" s="2">
        <v>869</v>
      </c>
      <c r="E605" s="2">
        <v>758</v>
      </c>
      <c r="F605" s="2">
        <v>986</v>
      </c>
      <c r="G605" s="2">
        <v>585</v>
      </c>
      <c r="H605" s="2">
        <v>123</v>
      </c>
      <c r="I605" s="2">
        <v>492</v>
      </c>
      <c r="J605" s="2">
        <v>382</v>
      </c>
      <c r="K605" s="2">
        <v>237</v>
      </c>
      <c r="L605" s="2">
        <v>735</v>
      </c>
      <c r="M605" s="2">
        <v>848</v>
      </c>
      <c r="N605" s="2">
        <v>612</v>
      </c>
      <c r="O605" s="2">
        <v>1011</v>
      </c>
      <c r="P605" s="2">
        <v>449</v>
      </c>
      <c r="Q605" s="2">
        <v>82</v>
      </c>
      <c r="T605" s="2">
        <v>196</v>
      </c>
      <c r="U605" s="2">
        <v>339</v>
      </c>
      <c r="V605" s="2">
        <v>865</v>
      </c>
      <c r="W605" s="2">
        <v>754</v>
      </c>
      <c r="X605" s="2">
        <v>990</v>
      </c>
      <c r="Y605" s="2">
        <v>589</v>
      </c>
      <c r="Z605" s="2">
        <v>127</v>
      </c>
      <c r="AA605" s="2">
        <v>496</v>
      </c>
      <c r="AB605" s="2">
        <v>378</v>
      </c>
      <c r="AC605" s="2">
        <v>233</v>
      </c>
      <c r="AD605" s="2">
        <v>731</v>
      </c>
      <c r="AE605" s="2">
        <v>844</v>
      </c>
      <c r="AF605" s="2">
        <v>616</v>
      </c>
      <c r="AG605" s="2">
        <v>1015</v>
      </c>
      <c r="AH605" s="2">
        <v>453</v>
      </c>
      <c r="AI605" s="2">
        <v>86</v>
      </c>
    </row>
    <row r="606" spans="2:35" x14ac:dyDescent="0.2">
      <c r="B606" s="2">
        <v>668</v>
      </c>
      <c r="C606" s="2">
        <v>779</v>
      </c>
      <c r="D606" s="2">
        <v>313</v>
      </c>
      <c r="E606" s="2">
        <v>170</v>
      </c>
      <c r="F606" s="2">
        <v>390</v>
      </c>
      <c r="G606" s="2">
        <v>21</v>
      </c>
      <c r="H606" s="2">
        <v>551</v>
      </c>
      <c r="I606" s="2">
        <v>952</v>
      </c>
      <c r="J606" s="2">
        <v>802</v>
      </c>
      <c r="K606" s="2">
        <v>689</v>
      </c>
      <c r="L606" s="2">
        <v>131</v>
      </c>
      <c r="M606" s="2">
        <v>276</v>
      </c>
      <c r="N606" s="2">
        <v>64</v>
      </c>
      <c r="O606" s="2">
        <v>431</v>
      </c>
      <c r="P606" s="2">
        <v>925</v>
      </c>
      <c r="Q606" s="2">
        <v>526</v>
      </c>
      <c r="T606" s="2">
        <v>672</v>
      </c>
      <c r="U606" s="2">
        <v>783</v>
      </c>
      <c r="V606" s="2">
        <v>317</v>
      </c>
      <c r="W606" s="2">
        <v>174</v>
      </c>
      <c r="X606" s="2">
        <v>386</v>
      </c>
      <c r="Y606" s="2">
        <v>17</v>
      </c>
      <c r="Z606" s="2">
        <v>547</v>
      </c>
      <c r="AA606" s="2">
        <v>948</v>
      </c>
      <c r="AB606" s="2">
        <v>806</v>
      </c>
      <c r="AC606" s="2">
        <v>693</v>
      </c>
      <c r="AD606" s="2">
        <v>135</v>
      </c>
      <c r="AE606" s="2">
        <v>280</v>
      </c>
      <c r="AF606" s="2">
        <v>60</v>
      </c>
      <c r="AG606" s="2">
        <v>427</v>
      </c>
      <c r="AH606" s="2">
        <v>921</v>
      </c>
      <c r="AI606" s="2">
        <v>522</v>
      </c>
    </row>
    <row r="607" spans="2:35" x14ac:dyDescent="0.2">
      <c r="B607" s="2">
        <v>831</v>
      </c>
      <c r="C607" s="2">
        <v>688</v>
      </c>
      <c r="D607" s="2">
        <v>158</v>
      </c>
      <c r="E607" s="2">
        <v>269</v>
      </c>
      <c r="F607" s="2">
        <v>33</v>
      </c>
      <c r="G607" s="2">
        <v>434</v>
      </c>
      <c r="H607" s="2">
        <v>900</v>
      </c>
      <c r="I607" s="2">
        <v>531</v>
      </c>
      <c r="J607" s="2">
        <v>645</v>
      </c>
      <c r="K607" s="2">
        <v>790</v>
      </c>
      <c r="L607" s="2">
        <v>296</v>
      </c>
      <c r="M607" s="2">
        <v>183</v>
      </c>
      <c r="N607" s="2">
        <v>411</v>
      </c>
      <c r="O607" s="2">
        <v>12</v>
      </c>
      <c r="P607" s="2">
        <v>570</v>
      </c>
      <c r="Q607" s="2">
        <v>937</v>
      </c>
      <c r="T607" s="2">
        <v>827</v>
      </c>
      <c r="U607" s="2">
        <v>684</v>
      </c>
      <c r="V607" s="2">
        <v>154</v>
      </c>
      <c r="W607" s="2">
        <v>265</v>
      </c>
      <c r="X607" s="2">
        <v>37</v>
      </c>
      <c r="Y607" s="2">
        <v>438</v>
      </c>
      <c r="Z607" s="2">
        <v>904</v>
      </c>
      <c r="AA607" s="2">
        <v>535</v>
      </c>
      <c r="AB607" s="2">
        <v>641</v>
      </c>
      <c r="AC607" s="2">
        <v>786</v>
      </c>
      <c r="AD607" s="2">
        <v>292</v>
      </c>
      <c r="AE607" s="2">
        <v>179</v>
      </c>
      <c r="AF607" s="2">
        <v>415</v>
      </c>
      <c r="AG607" s="2">
        <v>16</v>
      </c>
      <c r="AH607" s="2">
        <v>574</v>
      </c>
      <c r="AI607" s="2">
        <v>941</v>
      </c>
    </row>
    <row r="608" spans="2:35" x14ac:dyDescent="0.2">
      <c r="B608" s="2">
        <v>738</v>
      </c>
      <c r="C608" s="2">
        <v>881</v>
      </c>
      <c r="D608" s="2">
        <v>323</v>
      </c>
      <c r="E608" s="2">
        <v>212</v>
      </c>
      <c r="F608" s="2">
        <v>512</v>
      </c>
      <c r="G608" s="2">
        <v>111</v>
      </c>
      <c r="H608" s="2">
        <v>605</v>
      </c>
      <c r="I608" s="2">
        <v>974</v>
      </c>
      <c r="J608" s="2">
        <v>860</v>
      </c>
      <c r="K608" s="2">
        <v>715</v>
      </c>
      <c r="L608" s="2">
        <v>249</v>
      </c>
      <c r="M608" s="2">
        <v>362</v>
      </c>
      <c r="N608" s="2">
        <v>70</v>
      </c>
      <c r="O608" s="2">
        <v>469</v>
      </c>
      <c r="P608" s="2">
        <v>999</v>
      </c>
      <c r="Q608" s="2">
        <v>632</v>
      </c>
      <c r="T608" s="2">
        <v>742</v>
      </c>
      <c r="U608" s="2">
        <v>885</v>
      </c>
      <c r="V608" s="2">
        <v>327</v>
      </c>
      <c r="W608" s="2">
        <v>216</v>
      </c>
      <c r="X608" s="2">
        <v>508</v>
      </c>
      <c r="Y608" s="2">
        <v>107</v>
      </c>
      <c r="Z608" s="2">
        <v>601</v>
      </c>
      <c r="AA608" s="2">
        <v>970</v>
      </c>
      <c r="AB608" s="2">
        <v>864</v>
      </c>
      <c r="AC608" s="2">
        <v>719</v>
      </c>
      <c r="AD608" s="2">
        <v>253</v>
      </c>
      <c r="AE608" s="2">
        <v>366</v>
      </c>
      <c r="AF608" s="2">
        <v>66</v>
      </c>
      <c r="AG608" s="2">
        <v>465</v>
      </c>
      <c r="AH608" s="2">
        <v>995</v>
      </c>
      <c r="AI608" s="2">
        <v>628</v>
      </c>
    </row>
    <row r="609" spans="2:35" x14ac:dyDescent="0.2">
      <c r="B609" s="2">
        <v>837</v>
      </c>
      <c r="C609" s="2">
        <v>726</v>
      </c>
      <c r="D609" s="2">
        <v>232</v>
      </c>
      <c r="E609" s="2">
        <v>375</v>
      </c>
      <c r="F609" s="2">
        <v>91</v>
      </c>
      <c r="G609" s="2">
        <v>460</v>
      </c>
      <c r="H609" s="2">
        <v>1018</v>
      </c>
      <c r="I609" s="2">
        <v>617</v>
      </c>
      <c r="J609" s="2">
        <v>767</v>
      </c>
      <c r="K609" s="2">
        <v>880</v>
      </c>
      <c r="L609" s="2">
        <v>350</v>
      </c>
      <c r="M609" s="2">
        <v>205</v>
      </c>
      <c r="N609" s="2">
        <v>481</v>
      </c>
      <c r="O609" s="2">
        <v>114</v>
      </c>
      <c r="P609" s="2">
        <v>580</v>
      </c>
      <c r="Q609" s="2">
        <v>979</v>
      </c>
      <c r="T609" s="2">
        <v>833</v>
      </c>
      <c r="U609" s="2">
        <v>722</v>
      </c>
      <c r="V609" s="2">
        <v>228</v>
      </c>
      <c r="W609" s="2">
        <v>371</v>
      </c>
      <c r="X609" s="2">
        <v>95</v>
      </c>
      <c r="Y609" s="2">
        <v>464</v>
      </c>
      <c r="Z609" s="2">
        <v>1022</v>
      </c>
      <c r="AA609" s="2">
        <v>621</v>
      </c>
      <c r="AB609" s="2">
        <v>763</v>
      </c>
      <c r="AC609" s="2">
        <v>876</v>
      </c>
      <c r="AD609" s="2">
        <v>346</v>
      </c>
      <c r="AE609" s="2">
        <v>201</v>
      </c>
      <c r="AF609" s="2">
        <v>485</v>
      </c>
      <c r="AG609" s="2">
        <v>118</v>
      </c>
      <c r="AH609" s="2">
        <v>584</v>
      </c>
      <c r="AI609" s="2">
        <v>983</v>
      </c>
    </row>
    <row r="610" spans="2:35" x14ac:dyDescent="0.2">
      <c r="B610" s="2">
        <v>281</v>
      </c>
      <c r="C610" s="2">
        <v>138</v>
      </c>
      <c r="D610" s="2">
        <v>700</v>
      </c>
      <c r="E610" s="2">
        <v>811</v>
      </c>
      <c r="F610" s="2">
        <v>519</v>
      </c>
      <c r="G610" s="2">
        <v>920</v>
      </c>
      <c r="H610" s="2">
        <v>422</v>
      </c>
      <c r="I610" s="2">
        <v>53</v>
      </c>
      <c r="J610" s="2">
        <v>163</v>
      </c>
      <c r="K610" s="2">
        <v>308</v>
      </c>
      <c r="L610" s="2">
        <v>770</v>
      </c>
      <c r="M610" s="2">
        <v>657</v>
      </c>
      <c r="N610" s="2">
        <v>957</v>
      </c>
      <c r="O610" s="2">
        <v>558</v>
      </c>
      <c r="P610" s="2">
        <v>32</v>
      </c>
      <c r="Q610" s="2">
        <v>399</v>
      </c>
      <c r="T610" s="2">
        <v>285</v>
      </c>
      <c r="U610" s="2">
        <v>142</v>
      </c>
      <c r="V610" s="2">
        <v>704</v>
      </c>
      <c r="W610" s="2">
        <v>815</v>
      </c>
      <c r="X610" s="2">
        <v>515</v>
      </c>
      <c r="Y610" s="2">
        <v>916</v>
      </c>
      <c r="Z610" s="2">
        <v>418</v>
      </c>
      <c r="AA610" s="2">
        <v>49</v>
      </c>
      <c r="AB610" s="2">
        <v>167</v>
      </c>
      <c r="AC610" s="2">
        <v>312</v>
      </c>
      <c r="AD610" s="2">
        <v>774</v>
      </c>
      <c r="AE610" s="2">
        <v>661</v>
      </c>
      <c r="AF610" s="2">
        <v>953</v>
      </c>
      <c r="AG610" s="2">
        <v>554</v>
      </c>
      <c r="AH610" s="2">
        <v>28</v>
      </c>
      <c r="AI610" s="2">
        <v>395</v>
      </c>
    </row>
    <row r="611" spans="2:35" x14ac:dyDescent="0.2">
      <c r="B611" s="2">
        <v>190</v>
      </c>
      <c r="C611" s="2">
        <v>301</v>
      </c>
      <c r="D611" s="2">
        <v>799</v>
      </c>
      <c r="E611" s="2">
        <v>656</v>
      </c>
      <c r="F611" s="2">
        <v>932</v>
      </c>
      <c r="G611" s="2">
        <v>563</v>
      </c>
      <c r="H611" s="2">
        <v>1</v>
      </c>
      <c r="I611" s="2">
        <v>402</v>
      </c>
      <c r="J611" s="2">
        <v>264</v>
      </c>
      <c r="K611" s="2">
        <v>151</v>
      </c>
      <c r="L611" s="2">
        <v>677</v>
      </c>
      <c r="M611" s="2">
        <v>822</v>
      </c>
      <c r="N611" s="2">
        <v>538</v>
      </c>
      <c r="O611" s="2">
        <v>905</v>
      </c>
      <c r="P611" s="2">
        <v>443</v>
      </c>
      <c r="Q611" s="2">
        <v>44</v>
      </c>
      <c r="T611" s="2">
        <v>186</v>
      </c>
      <c r="U611" s="2">
        <v>297</v>
      </c>
      <c r="V611" s="2">
        <v>795</v>
      </c>
      <c r="W611" s="2">
        <v>652</v>
      </c>
      <c r="X611" s="2">
        <v>936</v>
      </c>
      <c r="Y611" s="2">
        <v>567</v>
      </c>
      <c r="Z611" s="2">
        <v>5</v>
      </c>
      <c r="AA611" s="2">
        <v>406</v>
      </c>
      <c r="AB611" s="2">
        <v>260</v>
      </c>
      <c r="AC611" s="2">
        <v>147</v>
      </c>
      <c r="AD611" s="2">
        <v>673</v>
      </c>
      <c r="AE611" s="2">
        <v>818</v>
      </c>
      <c r="AF611" s="2">
        <v>542</v>
      </c>
      <c r="AG611" s="2">
        <v>909</v>
      </c>
      <c r="AH611" s="2">
        <v>447</v>
      </c>
      <c r="AI611" s="2">
        <v>48</v>
      </c>
    </row>
    <row r="612" spans="2:35" x14ac:dyDescent="0.2">
      <c r="B612" s="2">
        <v>472</v>
      </c>
      <c r="C612" s="2">
        <v>71</v>
      </c>
      <c r="D612" s="2">
        <v>629</v>
      </c>
      <c r="E612" s="2">
        <v>998</v>
      </c>
      <c r="F612" s="2">
        <v>714</v>
      </c>
      <c r="G612" s="2">
        <v>857</v>
      </c>
      <c r="H612" s="2">
        <v>363</v>
      </c>
      <c r="I612" s="2">
        <v>252</v>
      </c>
      <c r="J612" s="2">
        <v>110</v>
      </c>
      <c r="K612" s="2">
        <v>509</v>
      </c>
      <c r="L612" s="2">
        <v>975</v>
      </c>
      <c r="M612" s="2">
        <v>608</v>
      </c>
      <c r="N612" s="2">
        <v>884</v>
      </c>
      <c r="O612" s="2">
        <v>739</v>
      </c>
      <c r="P612" s="2">
        <v>209</v>
      </c>
      <c r="Q612" s="2">
        <v>322</v>
      </c>
      <c r="T612" s="2">
        <v>468</v>
      </c>
      <c r="U612" s="2">
        <v>67</v>
      </c>
      <c r="V612" s="2">
        <v>625</v>
      </c>
      <c r="W612" s="2">
        <v>994</v>
      </c>
      <c r="X612" s="2">
        <v>718</v>
      </c>
      <c r="Y612" s="2">
        <v>861</v>
      </c>
      <c r="Z612" s="2">
        <v>367</v>
      </c>
      <c r="AA612" s="2">
        <v>256</v>
      </c>
      <c r="AB612" s="2">
        <v>106</v>
      </c>
      <c r="AC612" s="2">
        <v>505</v>
      </c>
      <c r="AD612" s="2">
        <v>971</v>
      </c>
      <c r="AE612" s="2">
        <v>604</v>
      </c>
      <c r="AF612" s="2">
        <v>888</v>
      </c>
      <c r="AG612" s="2">
        <v>743</v>
      </c>
      <c r="AH612" s="2">
        <v>213</v>
      </c>
      <c r="AI612" s="2">
        <v>326</v>
      </c>
    </row>
    <row r="613" spans="2:35" x14ac:dyDescent="0.2">
      <c r="B613" s="2">
        <v>115</v>
      </c>
      <c r="C613" s="2">
        <v>484</v>
      </c>
      <c r="D613" s="2">
        <v>978</v>
      </c>
      <c r="E613" s="2">
        <v>577</v>
      </c>
      <c r="F613" s="2">
        <v>877</v>
      </c>
      <c r="G613" s="2">
        <v>766</v>
      </c>
      <c r="H613" s="2">
        <v>208</v>
      </c>
      <c r="I613" s="2">
        <v>351</v>
      </c>
      <c r="J613" s="2">
        <v>457</v>
      </c>
      <c r="K613" s="2">
        <v>90</v>
      </c>
      <c r="L613" s="2">
        <v>620</v>
      </c>
      <c r="M613" s="2">
        <v>1019</v>
      </c>
      <c r="N613" s="2">
        <v>727</v>
      </c>
      <c r="O613" s="2">
        <v>840</v>
      </c>
      <c r="P613" s="2">
        <v>374</v>
      </c>
      <c r="Q613" s="2">
        <v>229</v>
      </c>
      <c r="T613" s="2">
        <v>119</v>
      </c>
      <c r="U613" s="2">
        <v>488</v>
      </c>
      <c r="V613" s="2">
        <v>982</v>
      </c>
      <c r="W613" s="2">
        <v>581</v>
      </c>
      <c r="X613" s="2">
        <v>873</v>
      </c>
      <c r="Y613" s="2">
        <v>762</v>
      </c>
      <c r="Z613" s="2">
        <v>204</v>
      </c>
      <c r="AA613" s="2">
        <v>347</v>
      </c>
      <c r="AB613" s="2">
        <v>461</v>
      </c>
      <c r="AC613" s="2">
        <v>94</v>
      </c>
      <c r="AD613" s="2">
        <v>624</v>
      </c>
      <c r="AE613" s="2">
        <v>1023</v>
      </c>
      <c r="AF613" s="2">
        <v>723</v>
      </c>
      <c r="AG613" s="2">
        <v>836</v>
      </c>
      <c r="AH613" s="2">
        <v>370</v>
      </c>
      <c r="AI613" s="2">
        <v>225</v>
      </c>
    </row>
    <row r="614" spans="2:35" x14ac:dyDescent="0.2">
      <c r="B614" s="2">
        <v>559</v>
      </c>
      <c r="C614" s="2">
        <v>960</v>
      </c>
      <c r="D614" s="2">
        <v>398</v>
      </c>
      <c r="E614" s="2">
        <v>29</v>
      </c>
      <c r="F614" s="2">
        <v>305</v>
      </c>
      <c r="G614" s="2">
        <v>162</v>
      </c>
      <c r="H614" s="2">
        <v>660</v>
      </c>
      <c r="I614" s="2">
        <v>771</v>
      </c>
      <c r="J614" s="2">
        <v>917</v>
      </c>
      <c r="K614" s="2">
        <v>518</v>
      </c>
      <c r="L614" s="2">
        <v>56</v>
      </c>
      <c r="M614" s="2">
        <v>423</v>
      </c>
      <c r="N614" s="2">
        <v>139</v>
      </c>
      <c r="O614" s="2">
        <v>284</v>
      </c>
      <c r="P614" s="2">
        <v>810</v>
      </c>
      <c r="Q614" s="2">
        <v>697</v>
      </c>
      <c r="T614" s="2">
        <v>555</v>
      </c>
      <c r="U614" s="2">
        <v>956</v>
      </c>
      <c r="V614" s="2">
        <v>394</v>
      </c>
      <c r="W614" s="2">
        <v>25</v>
      </c>
      <c r="X614" s="2">
        <v>309</v>
      </c>
      <c r="Y614" s="2">
        <v>166</v>
      </c>
      <c r="Z614" s="2">
        <v>664</v>
      </c>
      <c r="AA614" s="2">
        <v>775</v>
      </c>
      <c r="AB614" s="2">
        <v>913</v>
      </c>
      <c r="AC614" s="2">
        <v>514</v>
      </c>
      <c r="AD614" s="2">
        <v>52</v>
      </c>
      <c r="AE614" s="2">
        <v>419</v>
      </c>
      <c r="AF614" s="2">
        <v>143</v>
      </c>
      <c r="AG614" s="2">
        <v>288</v>
      </c>
      <c r="AH614" s="2">
        <v>814</v>
      </c>
      <c r="AI614" s="2">
        <v>701</v>
      </c>
    </row>
    <row r="615" spans="2:35" x14ac:dyDescent="0.2">
      <c r="B615" s="2">
        <v>908</v>
      </c>
      <c r="C615" s="2">
        <v>539</v>
      </c>
      <c r="D615" s="2">
        <v>41</v>
      </c>
      <c r="E615" s="2">
        <v>442</v>
      </c>
      <c r="F615" s="2">
        <v>150</v>
      </c>
      <c r="G615" s="2">
        <v>261</v>
      </c>
      <c r="H615" s="2">
        <v>823</v>
      </c>
      <c r="I615" s="2">
        <v>680</v>
      </c>
      <c r="J615" s="2">
        <v>562</v>
      </c>
      <c r="K615" s="2">
        <v>929</v>
      </c>
      <c r="L615" s="2">
        <v>403</v>
      </c>
      <c r="M615" s="2">
        <v>4</v>
      </c>
      <c r="N615" s="2">
        <v>304</v>
      </c>
      <c r="O615" s="2">
        <v>191</v>
      </c>
      <c r="P615" s="2">
        <v>653</v>
      </c>
      <c r="Q615" s="2">
        <v>798</v>
      </c>
      <c r="T615" s="2">
        <v>912</v>
      </c>
      <c r="U615" s="2">
        <v>543</v>
      </c>
      <c r="V615" s="2">
        <v>45</v>
      </c>
      <c r="W615" s="2">
        <v>446</v>
      </c>
      <c r="X615" s="2">
        <v>146</v>
      </c>
      <c r="Y615" s="2">
        <v>257</v>
      </c>
      <c r="Z615" s="2">
        <v>819</v>
      </c>
      <c r="AA615" s="2">
        <v>676</v>
      </c>
      <c r="AB615" s="2">
        <v>566</v>
      </c>
      <c r="AC615" s="2">
        <v>933</v>
      </c>
      <c r="AD615" s="2">
        <v>407</v>
      </c>
      <c r="AE615" s="2">
        <v>8</v>
      </c>
      <c r="AF615" s="2">
        <v>300</v>
      </c>
      <c r="AG615" s="2">
        <v>187</v>
      </c>
      <c r="AH615" s="2">
        <v>649</v>
      </c>
      <c r="AI615" s="2">
        <v>794</v>
      </c>
    </row>
    <row r="616" spans="2:35" x14ac:dyDescent="0.2">
      <c r="B616" s="2">
        <v>597</v>
      </c>
      <c r="C616" s="2">
        <v>966</v>
      </c>
      <c r="D616" s="2">
        <v>504</v>
      </c>
      <c r="E616" s="2">
        <v>103</v>
      </c>
      <c r="F616" s="2">
        <v>331</v>
      </c>
      <c r="G616" s="2">
        <v>220</v>
      </c>
      <c r="H616" s="2">
        <v>746</v>
      </c>
      <c r="I616" s="2">
        <v>889</v>
      </c>
      <c r="J616" s="2">
        <v>1007</v>
      </c>
      <c r="K616" s="2">
        <v>640</v>
      </c>
      <c r="L616" s="2">
        <v>78</v>
      </c>
      <c r="M616" s="2">
        <v>477</v>
      </c>
      <c r="N616" s="2">
        <v>241</v>
      </c>
      <c r="O616" s="2">
        <v>354</v>
      </c>
      <c r="P616" s="2">
        <v>852</v>
      </c>
      <c r="Q616" s="2">
        <v>707</v>
      </c>
      <c r="T616" s="2">
        <v>593</v>
      </c>
      <c r="U616" s="2">
        <v>962</v>
      </c>
      <c r="V616" s="2">
        <v>500</v>
      </c>
      <c r="W616" s="2">
        <v>99</v>
      </c>
      <c r="X616" s="2">
        <v>335</v>
      </c>
      <c r="Y616" s="2">
        <v>224</v>
      </c>
      <c r="Z616" s="2">
        <v>750</v>
      </c>
      <c r="AA616" s="2">
        <v>893</v>
      </c>
      <c r="AB616" s="2">
        <v>1003</v>
      </c>
      <c r="AC616" s="2">
        <v>636</v>
      </c>
      <c r="AD616" s="2">
        <v>74</v>
      </c>
      <c r="AE616" s="2">
        <v>473</v>
      </c>
      <c r="AF616" s="2">
        <v>245</v>
      </c>
      <c r="AG616" s="2">
        <v>358</v>
      </c>
      <c r="AH616" s="2">
        <v>856</v>
      </c>
      <c r="AI616" s="2">
        <v>711</v>
      </c>
    </row>
    <row r="617" spans="2:35" x14ac:dyDescent="0.2">
      <c r="B617" s="2">
        <v>1010</v>
      </c>
      <c r="C617" s="2">
        <v>609</v>
      </c>
      <c r="D617" s="2">
        <v>83</v>
      </c>
      <c r="E617" s="2">
        <v>452</v>
      </c>
      <c r="F617" s="2">
        <v>240</v>
      </c>
      <c r="G617" s="2">
        <v>383</v>
      </c>
      <c r="H617" s="2">
        <v>845</v>
      </c>
      <c r="I617" s="2">
        <v>734</v>
      </c>
      <c r="J617" s="2">
        <v>588</v>
      </c>
      <c r="K617" s="2">
        <v>987</v>
      </c>
      <c r="L617" s="2">
        <v>489</v>
      </c>
      <c r="M617" s="2">
        <v>122</v>
      </c>
      <c r="N617" s="2">
        <v>342</v>
      </c>
      <c r="O617" s="2">
        <v>197</v>
      </c>
      <c r="P617" s="2">
        <v>759</v>
      </c>
      <c r="Q617" s="2">
        <v>872</v>
      </c>
      <c r="T617" s="2">
        <v>1014</v>
      </c>
      <c r="U617" s="2">
        <v>613</v>
      </c>
      <c r="V617" s="2">
        <v>87</v>
      </c>
      <c r="W617" s="2">
        <v>456</v>
      </c>
      <c r="X617" s="2">
        <v>236</v>
      </c>
      <c r="Y617" s="2">
        <v>379</v>
      </c>
      <c r="Z617" s="2">
        <v>841</v>
      </c>
      <c r="AA617" s="2">
        <v>730</v>
      </c>
      <c r="AB617" s="2">
        <v>592</v>
      </c>
      <c r="AC617" s="2">
        <v>991</v>
      </c>
      <c r="AD617" s="2">
        <v>493</v>
      </c>
      <c r="AE617" s="2">
        <v>126</v>
      </c>
      <c r="AF617" s="2">
        <v>338</v>
      </c>
      <c r="AG617" s="2">
        <v>193</v>
      </c>
      <c r="AH617" s="2">
        <v>755</v>
      </c>
      <c r="AI617" s="2">
        <v>868</v>
      </c>
    </row>
    <row r="618" spans="2:35" x14ac:dyDescent="0.2">
      <c r="B618" s="2">
        <v>430</v>
      </c>
      <c r="C618" s="2">
        <v>61</v>
      </c>
      <c r="D618" s="2">
        <v>527</v>
      </c>
      <c r="E618" s="2">
        <v>928</v>
      </c>
      <c r="F618" s="2">
        <v>692</v>
      </c>
      <c r="G618" s="2">
        <v>803</v>
      </c>
      <c r="H618" s="2">
        <v>273</v>
      </c>
      <c r="I618" s="2">
        <v>130</v>
      </c>
      <c r="J618" s="2">
        <v>24</v>
      </c>
      <c r="K618" s="2">
        <v>391</v>
      </c>
      <c r="L618" s="2">
        <v>949</v>
      </c>
      <c r="M618" s="2">
        <v>550</v>
      </c>
      <c r="N618" s="2">
        <v>778</v>
      </c>
      <c r="O618" s="2">
        <v>665</v>
      </c>
      <c r="P618" s="2">
        <v>171</v>
      </c>
      <c r="Q618" s="2">
        <v>316</v>
      </c>
      <c r="T618" s="2">
        <v>426</v>
      </c>
      <c r="U618" s="2">
        <v>57</v>
      </c>
      <c r="V618" s="2">
        <v>523</v>
      </c>
      <c r="W618" s="2">
        <v>924</v>
      </c>
      <c r="X618" s="2">
        <v>696</v>
      </c>
      <c r="Y618" s="2">
        <v>807</v>
      </c>
      <c r="Z618" s="2">
        <v>277</v>
      </c>
      <c r="AA618" s="2">
        <v>134</v>
      </c>
      <c r="AB618" s="2">
        <v>20</v>
      </c>
      <c r="AC618" s="2">
        <v>387</v>
      </c>
      <c r="AD618" s="2">
        <v>945</v>
      </c>
      <c r="AE618" s="2">
        <v>546</v>
      </c>
      <c r="AF618" s="2">
        <v>782</v>
      </c>
      <c r="AG618" s="2">
        <v>669</v>
      </c>
      <c r="AH618" s="2">
        <v>175</v>
      </c>
      <c r="AI618" s="2">
        <v>320</v>
      </c>
    </row>
    <row r="619" spans="2:35" x14ac:dyDescent="0.2">
      <c r="B619" s="2">
        <v>9</v>
      </c>
      <c r="C619" s="2">
        <v>410</v>
      </c>
      <c r="D619" s="2">
        <v>940</v>
      </c>
      <c r="E619" s="2">
        <v>571</v>
      </c>
      <c r="F619" s="2">
        <v>791</v>
      </c>
      <c r="G619" s="2">
        <v>648</v>
      </c>
      <c r="H619" s="2">
        <v>182</v>
      </c>
      <c r="I619" s="2">
        <v>293</v>
      </c>
      <c r="J619" s="2">
        <v>435</v>
      </c>
      <c r="K619" s="2">
        <v>36</v>
      </c>
      <c r="L619" s="2">
        <v>530</v>
      </c>
      <c r="M619" s="2">
        <v>897</v>
      </c>
      <c r="N619" s="2">
        <v>685</v>
      </c>
      <c r="O619" s="2">
        <v>830</v>
      </c>
      <c r="P619" s="2">
        <v>272</v>
      </c>
      <c r="Q619" s="2">
        <v>159</v>
      </c>
      <c r="T619" s="2">
        <v>13</v>
      </c>
      <c r="U619" s="2">
        <v>414</v>
      </c>
      <c r="V619" s="2">
        <v>944</v>
      </c>
      <c r="W619" s="2">
        <v>575</v>
      </c>
      <c r="X619" s="2">
        <v>787</v>
      </c>
      <c r="Y619" s="2">
        <v>644</v>
      </c>
      <c r="Z619" s="2">
        <v>178</v>
      </c>
      <c r="AA619" s="2">
        <v>289</v>
      </c>
      <c r="AB619" s="2">
        <v>439</v>
      </c>
      <c r="AC619" s="2">
        <v>40</v>
      </c>
      <c r="AD619" s="2">
        <v>534</v>
      </c>
      <c r="AE619" s="2">
        <v>901</v>
      </c>
      <c r="AF619" s="2">
        <v>681</v>
      </c>
      <c r="AG619" s="2">
        <v>826</v>
      </c>
      <c r="AH619" s="2">
        <v>268</v>
      </c>
      <c r="AI619" s="2">
        <v>155</v>
      </c>
    </row>
    <row r="622" spans="2:35" x14ac:dyDescent="0.2">
      <c r="B622" s="2">
        <v>8</v>
      </c>
      <c r="C622" s="2">
        <v>52</v>
      </c>
      <c r="D622" s="2">
        <v>94</v>
      </c>
      <c r="E622" s="2">
        <v>106</v>
      </c>
      <c r="F622" s="2">
        <v>155</v>
      </c>
      <c r="G622" s="2">
        <v>175</v>
      </c>
      <c r="H622" s="2">
        <v>193</v>
      </c>
      <c r="I622" s="2">
        <v>245</v>
      </c>
      <c r="J622" s="2">
        <v>265</v>
      </c>
      <c r="K622" s="2">
        <v>317</v>
      </c>
      <c r="L622" s="2">
        <v>339</v>
      </c>
      <c r="M622" s="2">
        <v>359</v>
      </c>
      <c r="N622" s="2">
        <v>406</v>
      </c>
      <c r="O622" s="2">
        <v>418</v>
      </c>
      <c r="P622" s="2">
        <v>464</v>
      </c>
      <c r="Q622" s="2">
        <v>508</v>
      </c>
      <c r="T622" s="2">
        <v>4</v>
      </c>
      <c r="U622" s="2">
        <v>56</v>
      </c>
      <c r="V622" s="2">
        <v>90</v>
      </c>
      <c r="W622" s="2">
        <v>110</v>
      </c>
      <c r="X622" s="2">
        <v>159</v>
      </c>
      <c r="Y622" s="2">
        <v>171</v>
      </c>
      <c r="Z622" s="2">
        <v>197</v>
      </c>
      <c r="AA622" s="2">
        <v>241</v>
      </c>
      <c r="AB622" s="2">
        <v>269</v>
      </c>
      <c r="AC622" s="2">
        <v>313</v>
      </c>
      <c r="AD622" s="2">
        <v>343</v>
      </c>
      <c r="AE622" s="2">
        <v>355</v>
      </c>
      <c r="AF622" s="2">
        <v>402</v>
      </c>
      <c r="AG622" s="2">
        <v>422</v>
      </c>
      <c r="AH622" s="2">
        <v>460</v>
      </c>
      <c r="AI622" s="2">
        <v>512</v>
      </c>
    </row>
    <row r="623" spans="2:35" x14ac:dyDescent="0.2">
      <c r="B623" s="2">
        <v>9</v>
      </c>
      <c r="C623" s="2">
        <v>61</v>
      </c>
      <c r="D623" s="2">
        <v>83</v>
      </c>
      <c r="E623" s="2">
        <v>103</v>
      </c>
      <c r="F623" s="2">
        <v>150</v>
      </c>
      <c r="G623" s="2">
        <v>162</v>
      </c>
      <c r="H623" s="2">
        <v>208</v>
      </c>
      <c r="I623" s="2">
        <v>252</v>
      </c>
      <c r="J623" s="2">
        <v>264</v>
      </c>
      <c r="K623" s="2">
        <v>308</v>
      </c>
      <c r="L623" s="2">
        <v>350</v>
      </c>
      <c r="M623" s="2">
        <v>362</v>
      </c>
      <c r="N623" s="2">
        <v>411</v>
      </c>
      <c r="O623" s="2">
        <v>431</v>
      </c>
      <c r="P623" s="2">
        <v>449</v>
      </c>
      <c r="Q623" s="2">
        <v>501</v>
      </c>
      <c r="T623" s="2">
        <v>13</v>
      </c>
      <c r="U623" s="2">
        <v>57</v>
      </c>
      <c r="V623" s="2">
        <v>87</v>
      </c>
      <c r="W623" s="2">
        <v>99</v>
      </c>
      <c r="X623" s="2">
        <v>146</v>
      </c>
      <c r="Y623" s="2">
        <v>166</v>
      </c>
      <c r="Z623" s="2">
        <v>204</v>
      </c>
      <c r="AA623" s="2">
        <v>256</v>
      </c>
      <c r="AB623" s="2">
        <v>260</v>
      </c>
      <c r="AC623" s="2">
        <v>312</v>
      </c>
      <c r="AD623" s="2">
        <v>346</v>
      </c>
      <c r="AE623" s="2">
        <v>366</v>
      </c>
      <c r="AF623" s="2">
        <v>415</v>
      </c>
      <c r="AG623" s="2">
        <v>427</v>
      </c>
      <c r="AH623" s="2">
        <v>453</v>
      </c>
      <c r="AI623" s="2">
        <v>497</v>
      </c>
    </row>
    <row r="636" spans="6:27" x14ac:dyDescent="0.2">
      <c r="I636" s="2">
        <v>11</v>
      </c>
      <c r="AA636" s="2">
        <v>27</v>
      </c>
    </row>
    <row r="639" spans="6:27" x14ac:dyDescent="0.2">
      <c r="F639" s="2" t="s">
        <v>5</v>
      </c>
      <c r="X639" s="2" t="s">
        <v>5</v>
      </c>
    </row>
    <row r="641" spans="2:35" ht="21" x14ac:dyDescent="0.35">
      <c r="I641" s="93" t="s">
        <v>1200</v>
      </c>
      <c r="AA641" s="93" t="s">
        <v>1196</v>
      </c>
    </row>
    <row r="642" spans="2:35" ht="15" x14ac:dyDescent="0.25">
      <c r="I642" s="94" t="s">
        <v>1203</v>
      </c>
      <c r="AA642" s="94" t="s">
        <v>1204</v>
      </c>
    </row>
    <row r="646" spans="2:35" x14ac:dyDescent="0.2">
      <c r="B646" s="2">
        <v>866</v>
      </c>
      <c r="C646" s="2">
        <v>753</v>
      </c>
      <c r="D646" s="2">
        <v>195</v>
      </c>
      <c r="E646" s="2">
        <v>340</v>
      </c>
      <c r="F646" s="2">
        <v>128</v>
      </c>
      <c r="G646" s="2">
        <v>495</v>
      </c>
      <c r="H646" s="2">
        <v>989</v>
      </c>
      <c r="I646" s="2">
        <v>590</v>
      </c>
      <c r="J646" s="2">
        <v>732</v>
      </c>
      <c r="K646" s="2">
        <v>843</v>
      </c>
      <c r="L646" s="2">
        <v>377</v>
      </c>
      <c r="M646" s="2">
        <v>234</v>
      </c>
      <c r="N646" s="2">
        <v>454</v>
      </c>
      <c r="O646" s="2">
        <v>85</v>
      </c>
      <c r="P646" s="2">
        <v>615</v>
      </c>
      <c r="Q646" s="2">
        <v>1016</v>
      </c>
      <c r="T646" s="2">
        <v>870</v>
      </c>
      <c r="U646" s="2">
        <v>757</v>
      </c>
      <c r="V646" s="2">
        <v>199</v>
      </c>
      <c r="W646" s="2">
        <v>344</v>
      </c>
      <c r="X646" s="2">
        <v>124</v>
      </c>
      <c r="Y646" s="2">
        <v>491</v>
      </c>
      <c r="Z646" s="2">
        <v>985</v>
      </c>
      <c r="AA646" s="2">
        <v>586</v>
      </c>
      <c r="AB646" s="2">
        <v>736</v>
      </c>
      <c r="AC646" s="2">
        <v>847</v>
      </c>
      <c r="AD646" s="2">
        <v>381</v>
      </c>
      <c r="AE646" s="2">
        <v>238</v>
      </c>
      <c r="AF646" s="2">
        <v>450</v>
      </c>
      <c r="AG646" s="2">
        <v>81</v>
      </c>
      <c r="AH646" s="2">
        <v>611</v>
      </c>
      <c r="AI646" s="2">
        <v>1012</v>
      </c>
    </row>
    <row r="647" spans="2:35" x14ac:dyDescent="0.2">
      <c r="B647" s="2">
        <v>709</v>
      </c>
      <c r="C647" s="2">
        <v>854</v>
      </c>
      <c r="D647" s="2">
        <v>360</v>
      </c>
      <c r="E647" s="2">
        <v>247</v>
      </c>
      <c r="F647" s="2">
        <v>475</v>
      </c>
      <c r="G647" s="2">
        <v>76</v>
      </c>
      <c r="H647" s="2">
        <v>634</v>
      </c>
      <c r="I647" s="2">
        <v>1001</v>
      </c>
      <c r="J647" s="2">
        <v>895</v>
      </c>
      <c r="K647" s="2">
        <v>752</v>
      </c>
      <c r="L647" s="2">
        <v>222</v>
      </c>
      <c r="M647" s="2">
        <v>333</v>
      </c>
      <c r="N647" s="2">
        <v>97</v>
      </c>
      <c r="O647" s="2">
        <v>498</v>
      </c>
      <c r="P647" s="2">
        <v>964</v>
      </c>
      <c r="Q647" s="2">
        <v>595</v>
      </c>
      <c r="T647" s="2">
        <v>705</v>
      </c>
      <c r="U647" s="2">
        <v>850</v>
      </c>
      <c r="V647" s="2">
        <v>356</v>
      </c>
      <c r="W647" s="2">
        <v>243</v>
      </c>
      <c r="X647" s="2">
        <v>479</v>
      </c>
      <c r="Y647" s="2">
        <v>80</v>
      </c>
      <c r="Z647" s="2">
        <v>638</v>
      </c>
      <c r="AA647" s="2">
        <v>1005</v>
      </c>
      <c r="AB647" s="2">
        <v>891</v>
      </c>
      <c r="AC647" s="2">
        <v>748</v>
      </c>
      <c r="AD647" s="2">
        <v>218</v>
      </c>
      <c r="AE647" s="2">
        <v>329</v>
      </c>
      <c r="AF647" s="2">
        <v>101</v>
      </c>
      <c r="AG647" s="2">
        <v>502</v>
      </c>
      <c r="AH647" s="2">
        <v>968</v>
      </c>
      <c r="AI647" s="2">
        <v>599</v>
      </c>
    </row>
    <row r="648" spans="2:35" x14ac:dyDescent="0.2">
      <c r="B648" s="2">
        <v>153</v>
      </c>
      <c r="C648" s="2">
        <v>266</v>
      </c>
      <c r="D648" s="2">
        <v>828</v>
      </c>
      <c r="E648" s="2">
        <v>683</v>
      </c>
      <c r="F648" s="2">
        <v>903</v>
      </c>
      <c r="G648" s="2">
        <v>536</v>
      </c>
      <c r="H648" s="2">
        <v>38</v>
      </c>
      <c r="I648" s="2">
        <v>437</v>
      </c>
      <c r="J648" s="2">
        <v>291</v>
      </c>
      <c r="K648" s="2">
        <v>180</v>
      </c>
      <c r="L648" s="2">
        <v>642</v>
      </c>
      <c r="M648" s="2">
        <v>785</v>
      </c>
      <c r="N648" s="2">
        <v>573</v>
      </c>
      <c r="O648" s="2">
        <v>942</v>
      </c>
      <c r="P648" s="2">
        <v>416</v>
      </c>
      <c r="Q648" s="2">
        <v>15</v>
      </c>
      <c r="T648" s="2">
        <v>157</v>
      </c>
      <c r="U648" s="2">
        <v>270</v>
      </c>
      <c r="V648" s="2">
        <v>832</v>
      </c>
      <c r="W648" s="2">
        <v>687</v>
      </c>
      <c r="X648" s="2">
        <v>899</v>
      </c>
      <c r="Y648" s="2">
        <v>532</v>
      </c>
      <c r="Z648" s="2">
        <v>34</v>
      </c>
      <c r="AA648" s="2">
        <v>433</v>
      </c>
      <c r="AB648" s="2">
        <v>295</v>
      </c>
      <c r="AC648" s="2">
        <v>184</v>
      </c>
      <c r="AD648" s="2">
        <v>646</v>
      </c>
      <c r="AE648" s="2">
        <v>789</v>
      </c>
      <c r="AF648" s="2">
        <v>569</v>
      </c>
      <c r="AG648" s="2">
        <v>938</v>
      </c>
      <c r="AH648" s="2">
        <v>412</v>
      </c>
      <c r="AI648" s="2">
        <v>11</v>
      </c>
    </row>
    <row r="649" spans="2:35" x14ac:dyDescent="0.2">
      <c r="B649" s="2">
        <v>318</v>
      </c>
      <c r="C649" s="2">
        <v>173</v>
      </c>
      <c r="D649" s="2">
        <v>671</v>
      </c>
      <c r="E649" s="2">
        <v>784</v>
      </c>
      <c r="F649" s="2">
        <v>548</v>
      </c>
      <c r="G649" s="2">
        <v>947</v>
      </c>
      <c r="H649" s="2">
        <v>385</v>
      </c>
      <c r="I649" s="2">
        <v>18</v>
      </c>
      <c r="J649" s="2">
        <v>136</v>
      </c>
      <c r="K649" s="2">
        <v>279</v>
      </c>
      <c r="L649" s="2">
        <v>805</v>
      </c>
      <c r="M649" s="2">
        <v>694</v>
      </c>
      <c r="N649" s="2">
        <v>922</v>
      </c>
      <c r="O649" s="2">
        <v>521</v>
      </c>
      <c r="P649" s="2">
        <v>59</v>
      </c>
      <c r="Q649" s="2">
        <v>428</v>
      </c>
      <c r="T649" s="2">
        <v>314</v>
      </c>
      <c r="U649" s="2">
        <v>169</v>
      </c>
      <c r="V649" s="2">
        <v>667</v>
      </c>
      <c r="W649" s="2">
        <v>780</v>
      </c>
      <c r="X649" s="2">
        <v>552</v>
      </c>
      <c r="Y649" s="2">
        <v>951</v>
      </c>
      <c r="Z649" s="2">
        <v>389</v>
      </c>
      <c r="AA649" s="2">
        <v>22</v>
      </c>
      <c r="AB649" s="2">
        <v>132</v>
      </c>
      <c r="AC649" s="2">
        <v>275</v>
      </c>
      <c r="AD649" s="2">
        <v>801</v>
      </c>
      <c r="AE649" s="2">
        <v>690</v>
      </c>
      <c r="AF649" s="2">
        <v>926</v>
      </c>
      <c r="AG649" s="2">
        <v>525</v>
      </c>
      <c r="AH649" s="2">
        <v>63</v>
      </c>
      <c r="AI649" s="2">
        <v>432</v>
      </c>
    </row>
    <row r="650" spans="2:35" x14ac:dyDescent="0.2">
      <c r="B650" s="2">
        <v>227</v>
      </c>
      <c r="C650" s="2">
        <v>372</v>
      </c>
      <c r="D650" s="2">
        <v>834</v>
      </c>
      <c r="E650" s="2">
        <v>721</v>
      </c>
      <c r="F650" s="2">
        <v>1021</v>
      </c>
      <c r="G650" s="2">
        <v>622</v>
      </c>
      <c r="H650" s="2">
        <v>96</v>
      </c>
      <c r="I650" s="2">
        <v>463</v>
      </c>
      <c r="J650" s="2">
        <v>345</v>
      </c>
      <c r="K650" s="2">
        <v>202</v>
      </c>
      <c r="L650" s="2">
        <v>764</v>
      </c>
      <c r="M650" s="2">
        <v>875</v>
      </c>
      <c r="N650" s="2">
        <v>583</v>
      </c>
      <c r="O650" s="2">
        <v>984</v>
      </c>
      <c r="P650" s="2">
        <v>486</v>
      </c>
      <c r="Q650" s="2">
        <v>117</v>
      </c>
      <c r="T650" s="2">
        <v>231</v>
      </c>
      <c r="U650" s="2">
        <v>376</v>
      </c>
      <c r="V650" s="2">
        <v>838</v>
      </c>
      <c r="W650" s="2">
        <v>725</v>
      </c>
      <c r="X650" s="2">
        <v>1017</v>
      </c>
      <c r="Y650" s="2">
        <v>618</v>
      </c>
      <c r="Z650" s="2">
        <v>92</v>
      </c>
      <c r="AA650" s="2">
        <v>459</v>
      </c>
      <c r="AB650" s="2">
        <v>349</v>
      </c>
      <c r="AC650" s="2">
        <v>206</v>
      </c>
      <c r="AD650" s="2">
        <v>768</v>
      </c>
      <c r="AE650" s="2">
        <v>879</v>
      </c>
      <c r="AF650" s="2">
        <v>579</v>
      </c>
      <c r="AG650" s="2">
        <v>980</v>
      </c>
      <c r="AH650" s="2">
        <v>482</v>
      </c>
      <c r="AI650" s="2">
        <v>113</v>
      </c>
    </row>
    <row r="651" spans="2:35" x14ac:dyDescent="0.2">
      <c r="B651" s="2">
        <v>328</v>
      </c>
      <c r="C651" s="2">
        <v>215</v>
      </c>
      <c r="D651" s="2">
        <v>741</v>
      </c>
      <c r="E651" s="2">
        <v>886</v>
      </c>
      <c r="F651" s="2">
        <v>602</v>
      </c>
      <c r="G651" s="2">
        <v>969</v>
      </c>
      <c r="H651" s="2">
        <v>507</v>
      </c>
      <c r="I651" s="2">
        <v>108</v>
      </c>
      <c r="J651" s="2">
        <v>254</v>
      </c>
      <c r="K651" s="2">
        <v>365</v>
      </c>
      <c r="L651" s="2">
        <v>863</v>
      </c>
      <c r="M651" s="2">
        <v>720</v>
      </c>
      <c r="N651" s="2">
        <v>996</v>
      </c>
      <c r="O651" s="2">
        <v>627</v>
      </c>
      <c r="P651" s="2">
        <v>65</v>
      </c>
      <c r="Q651" s="2">
        <v>466</v>
      </c>
      <c r="T651" s="2">
        <v>324</v>
      </c>
      <c r="U651" s="2">
        <v>211</v>
      </c>
      <c r="V651" s="2">
        <v>737</v>
      </c>
      <c r="W651" s="2">
        <v>882</v>
      </c>
      <c r="X651" s="2">
        <v>606</v>
      </c>
      <c r="Y651" s="2">
        <v>973</v>
      </c>
      <c r="Z651" s="2">
        <v>511</v>
      </c>
      <c r="AA651" s="2">
        <v>112</v>
      </c>
      <c r="AB651" s="2">
        <v>250</v>
      </c>
      <c r="AC651" s="2">
        <v>361</v>
      </c>
      <c r="AD651" s="2">
        <v>859</v>
      </c>
      <c r="AE651" s="2">
        <v>716</v>
      </c>
      <c r="AF651" s="2">
        <v>1000</v>
      </c>
      <c r="AG651" s="2">
        <v>631</v>
      </c>
      <c r="AH651" s="2">
        <v>69</v>
      </c>
      <c r="AI651" s="2">
        <v>470</v>
      </c>
    </row>
    <row r="652" spans="2:35" x14ac:dyDescent="0.2">
      <c r="B652" s="2">
        <v>796</v>
      </c>
      <c r="C652" s="2">
        <v>651</v>
      </c>
      <c r="D652" s="2">
        <v>185</v>
      </c>
      <c r="E652" s="2">
        <v>298</v>
      </c>
      <c r="F652" s="2">
        <v>6</v>
      </c>
      <c r="G652" s="2">
        <v>405</v>
      </c>
      <c r="H652" s="2">
        <v>935</v>
      </c>
      <c r="I652" s="2">
        <v>568</v>
      </c>
      <c r="J652" s="2">
        <v>674</v>
      </c>
      <c r="K652" s="2">
        <v>817</v>
      </c>
      <c r="L652" s="2">
        <v>259</v>
      </c>
      <c r="M652" s="2">
        <v>148</v>
      </c>
      <c r="N652" s="2">
        <v>448</v>
      </c>
      <c r="O652" s="2">
        <v>47</v>
      </c>
      <c r="P652" s="2">
        <v>541</v>
      </c>
      <c r="Q652" s="2">
        <v>910</v>
      </c>
      <c r="T652" s="2">
        <v>800</v>
      </c>
      <c r="U652" s="2">
        <v>655</v>
      </c>
      <c r="V652" s="2">
        <v>189</v>
      </c>
      <c r="W652" s="2">
        <v>302</v>
      </c>
      <c r="X652" s="2">
        <v>2</v>
      </c>
      <c r="Y652" s="2">
        <v>401</v>
      </c>
      <c r="Z652" s="2">
        <v>931</v>
      </c>
      <c r="AA652" s="2">
        <v>564</v>
      </c>
      <c r="AB652" s="2">
        <v>678</v>
      </c>
      <c r="AC652" s="2">
        <v>821</v>
      </c>
      <c r="AD652" s="2">
        <v>263</v>
      </c>
      <c r="AE652" s="2">
        <v>152</v>
      </c>
      <c r="AF652" s="2">
        <v>444</v>
      </c>
      <c r="AG652" s="2">
        <v>43</v>
      </c>
      <c r="AH652" s="2">
        <v>537</v>
      </c>
      <c r="AI652" s="2">
        <v>906</v>
      </c>
    </row>
    <row r="653" spans="2:35" x14ac:dyDescent="0.2">
      <c r="B653" s="2">
        <v>703</v>
      </c>
      <c r="C653" s="2">
        <v>816</v>
      </c>
      <c r="D653" s="2">
        <v>286</v>
      </c>
      <c r="E653" s="2">
        <v>141</v>
      </c>
      <c r="F653" s="2">
        <v>417</v>
      </c>
      <c r="G653" s="2">
        <v>50</v>
      </c>
      <c r="H653" s="2">
        <v>516</v>
      </c>
      <c r="I653" s="2">
        <v>915</v>
      </c>
      <c r="J653" s="2">
        <v>773</v>
      </c>
      <c r="K653" s="2">
        <v>662</v>
      </c>
      <c r="L653" s="2">
        <v>168</v>
      </c>
      <c r="M653" s="2">
        <v>311</v>
      </c>
      <c r="N653" s="2">
        <v>27</v>
      </c>
      <c r="O653" s="2">
        <v>396</v>
      </c>
      <c r="P653" s="2">
        <v>954</v>
      </c>
      <c r="Q653" s="2">
        <v>553</v>
      </c>
      <c r="T653" s="2">
        <v>699</v>
      </c>
      <c r="U653" s="2">
        <v>812</v>
      </c>
      <c r="V653" s="2">
        <v>282</v>
      </c>
      <c r="W653" s="2">
        <v>137</v>
      </c>
      <c r="X653" s="2">
        <v>421</v>
      </c>
      <c r="Y653" s="2">
        <v>54</v>
      </c>
      <c r="Z653" s="2">
        <v>520</v>
      </c>
      <c r="AA653" s="2">
        <v>919</v>
      </c>
      <c r="AB653" s="2">
        <v>769</v>
      </c>
      <c r="AC653" s="2">
        <v>658</v>
      </c>
      <c r="AD653" s="2">
        <v>164</v>
      </c>
      <c r="AE653" s="2">
        <v>307</v>
      </c>
      <c r="AF653" s="2">
        <v>31</v>
      </c>
      <c r="AG653" s="2">
        <v>400</v>
      </c>
      <c r="AH653" s="2">
        <v>958</v>
      </c>
      <c r="AI653" s="2">
        <v>557</v>
      </c>
    </row>
    <row r="654" spans="2:35" x14ac:dyDescent="0.2">
      <c r="B654" s="2">
        <v>981</v>
      </c>
      <c r="C654" s="2">
        <v>582</v>
      </c>
      <c r="D654" s="2">
        <v>120</v>
      </c>
      <c r="E654" s="2">
        <v>487</v>
      </c>
      <c r="F654" s="2">
        <v>203</v>
      </c>
      <c r="G654" s="2">
        <v>348</v>
      </c>
      <c r="H654" s="2">
        <v>874</v>
      </c>
      <c r="I654" s="2">
        <v>761</v>
      </c>
      <c r="J654" s="2">
        <v>623</v>
      </c>
      <c r="K654" s="2">
        <v>1024</v>
      </c>
      <c r="L654" s="2">
        <v>462</v>
      </c>
      <c r="M654" s="2">
        <v>93</v>
      </c>
      <c r="N654" s="2">
        <v>369</v>
      </c>
      <c r="O654" s="2">
        <v>226</v>
      </c>
      <c r="P654" s="2">
        <v>724</v>
      </c>
      <c r="Q654" s="2">
        <v>835</v>
      </c>
      <c r="T654" s="2">
        <v>977</v>
      </c>
      <c r="U654" s="2">
        <v>578</v>
      </c>
      <c r="V654" s="2">
        <v>116</v>
      </c>
      <c r="W654" s="2">
        <v>483</v>
      </c>
      <c r="X654" s="2">
        <v>207</v>
      </c>
      <c r="Y654" s="2">
        <v>352</v>
      </c>
      <c r="Z654" s="2">
        <v>878</v>
      </c>
      <c r="AA654" s="2">
        <v>765</v>
      </c>
      <c r="AB654" s="2">
        <v>619</v>
      </c>
      <c r="AC654" s="2">
        <v>1020</v>
      </c>
      <c r="AD654" s="2">
        <v>458</v>
      </c>
      <c r="AE654" s="2">
        <v>89</v>
      </c>
      <c r="AF654" s="2">
        <v>373</v>
      </c>
      <c r="AG654" s="2">
        <v>230</v>
      </c>
      <c r="AH654" s="2">
        <v>728</v>
      </c>
      <c r="AI654" s="2">
        <v>839</v>
      </c>
    </row>
    <row r="655" spans="2:35" x14ac:dyDescent="0.2">
      <c r="B655" s="2">
        <v>626</v>
      </c>
      <c r="C655" s="2">
        <v>993</v>
      </c>
      <c r="D655" s="2">
        <v>467</v>
      </c>
      <c r="E655" s="2">
        <v>68</v>
      </c>
      <c r="F655" s="2">
        <v>368</v>
      </c>
      <c r="G655" s="2">
        <v>255</v>
      </c>
      <c r="H655" s="2">
        <v>717</v>
      </c>
      <c r="I655" s="2">
        <v>862</v>
      </c>
      <c r="J655" s="2">
        <v>972</v>
      </c>
      <c r="K655" s="2">
        <v>603</v>
      </c>
      <c r="L655" s="2">
        <v>105</v>
      </c>
      <c r="M655" s="2">
        <v>506</v>
      </c>
      <c r="N655" s="2">
        <v>214</v>
      </c>
      <c r="O655" s="2">
        <v>325</v>
      </c>
      <c r="P655" s="2">
        <v>887</v>
      </c>
      <c r="Q655" s="2">
        <v>744</v>
      </c>
      <c r="T655" s="2">
        <v>630</v>
      </c>
      <c r="U655" s="2">
        <v>997</v>
      </c>
      <c r="V655" s="2">
        <v>471</v>
      </c>
      <c r="W655" s="2">
        <v>72</v>
      </c>
      <c r="X655" s="2">
        <v>364</v>
      </c>
      <c r="Y655" s="2">
        <v>251</v>
      </c>
      <c r="Z655" s="2">
        <v>713</v>
      </c>
      <c r="AA655" s="2">
        <v>858</v>
      </c>
      <c r="AB655" s="2">
        <v>976</v>
      </c>
      <c r="AC655" s="2">
        <v>607</v>
      </c>
      <c r="AD655" s="2">
        <v>109</v>
      </c>
      <c r="AE655" s="2">
        <v>510</v>
      </c>
      <c r="AF655" s="2">
        <v>210</v>
      </c>
      <c r="AG655" s="2">
        <v>321</v>
      </c>
      <c r="AH655" s="2">
        <v>883</v>
      </c>
      <c r="AI655" s="2">
        <v>740</v>
      </c>
    </row>
    <row r="656" spans="2:35" x14ac:dyDescent="0.2">
      <c r="B656" s="2">
        <v>46</v>
      </c>
      <c r="C656" s="2">
        <v>445</v>
      </c>
      <c r="D656" s="2">
        <v>911</v>
      </c>
      <c r="E656" s="2">
        <v>544</v>
      </c>
      <c r="F656" s="2">
        <v>820</v>
      </c>
      <c r="G656" s="2">
        <v>675</v>
      </c>
      <c r="H656" s="2">
        <v>145</v>
      </c>
      <c r="I656" s="2">
        <v>258</v>
      </c>
      <c r="J656" s="2">
        <v>408</v>
      </c>
      <c r="K656" s="2">
        <v>7</v>
      </c>
      <c r="L656" s="2">
        <v>565</v>
      </c>
      <c r="M656" s="2">
        <v>934</v>
      </c>
      <c r="N656" s="2">
        <v>650</v>
      </c>
      <c r="O656" s="2">
        <v>793</v>
      </c>
      <c r="P656" s="2">
        <v>299</v>
      </c>
      <c r="Q656" s="2">
        <v>188</v>
      </c>
      <c r="T656" s="2">
        <v>42</v>
      </c>
      <c r="U656" s="2">
        <v>441</v>
      </c>
      <c r="V656" s="2">
        <v>907</v>
      </c>
      <c r="W656" s="2">
        <v>540</v>
      </c>
      <c r="X656" s="2">
        <v>824</v>
      </c>
      <c r="Y656" s="2">
        <v>679</v>
      </c>
      <c r="Z656" s="2">
        <v>149</v>
      </c>
      <c r="AA656" s="2">
        <v>262</v>
      </c>
      <c r="AB656" s="2">
        <v>404</v>
      </c>
      <c r="AC656" s="2">
        <v>3</v>
      </c>
      <c r="AD656" s="2">
        <v>561</v>
      </c>
      <c r="AE656" s="2">
        <v>930</v>
      </c>
      <c r="AF656" s="2">
        <v>654</v>
      </c>
      <c r="AG656" s="2">
        <v>797</v>
      </c>
      <c r="AH656" s="2">
        <v>303</v>
      </c>
      <c r="AI656" s="2">
        <v>192</v>
      </c>
    </row>
    <row r="657" spans="2:35" x14ac:dyDescent="0.2">
      <c r="B657" s="2">
        <v>393</v>
      </c>
      <c r="C657" s="2">
        <v>26</v>
      </c>
      <c r="D657" s="2">
        <v>556</v>
      </c>
      <c r="E657" s="2">
        <v>955</v>
      </c>
      <c r="F657" s="2">
        <v>663</v>
      </c>
      <c r="G657" s="2">
        <v>776</v>
      </c>
      <c r="H657" s="2">
        <v>310</v>
      </c>
      <c r="I657" s="2">
        <v>165</v>
      </c>
      <c r="J657" s="2">
        <v>51</v>
      </c>
      <c r="K657" s="2">
        <v>420</v>
      </c>
      <c r="L657" s="2">
        <v>914</v>
      </c>
      <c r="M657" s="2">
        <v>513</v>
      </c>
      <c r="N657" s="2">
        <v>813</v>
      </c>
      <c r="O657" s="2">
        <v>702</v>
      </c>
      <c r="P657" s="2">
        <v>144</v>
      </c>
      <c r="Q657" s="2">
        <v>287</v>
      </c>
      <c r="T657" s="2">
        <v>397</v>
      </c>
      <c r="U657" s="2">
        <v>30</v>
      </c>
      <c r="V657" s="2">
        <v>560</v>
      </c>
      <c r="W657" s="2">
        <v>959</v>
      </c>
      <c r="X657" s="2">
        <v>659</v>
      </c>
      <c r="Y657" s="2">
        <v>772</v>
      </c>
      <c r="Z657" s="2">
        <v>306</v>
      </c>
      <c r="AA657" s="2">
        <v>161</v>
      </c>
      <c r="AB657" s="2">
        <v>55</v>
      </c>
      <c r="AC657" s="2">
        <v>424</v>
      </c>
      <c r="AD657" s="2">
        <v>918</v>
      </c>
      <c r="AE657" s="2">
        <v>517</v>
      </c>
      <c r="AF657" s="2">
        <v>809</v>
      </c>
      <c r="AG657" s="2">
        <v>698</v>
      </c>
      <c r="AH657" s="2">
        <v>140</v>
      </c>
      <c r="AI657" s="2">
        <v>283</v>
      </c>
    </row>
    <row r="658" spans="2:35" x14ac:dyDescent="0.2">
      <c r="B658" s="2">
        <v>88</v>
      </c>
      <c r="C658" s="2">
        <v>455</v>
      </c>
      <c r="D658" s="2">
        <v>1013</v>
      </c>
      <c r="E658" s="2">
        <v>614</v>
      </c>
      <c r="F658" s="2">
        <v>842</v>
      </c>
      <c r="G658" s="2">
        <v>729</v>
      </c>
      <c r="H658" s="2">
        <v>235</v>
      </c>
      <c r="I658" s="2">
        <v>380</v>
      </c>
      <c r="J658" s="2">
        <v>494</v>
      </c>
      <c r="K658" s="2">
        <v>125</v>
      </c>
      <c r="L658" s="2">
        <v>591</v>
      </c>
      <c r="M658" s="2">
        <v>992</v>
      </c>
      <c r="N658" s="2">
        <v>756</v>
      </c>
      <c r="O658" s="2">
        <v>867</v>
      </c>
      <c r="P658" s="2">
        <v>337</v>
      </c>
      <c r="Q658" s="2">
        <v>194</v>
      </c>
      <c r="T658" s="2">
        <v>84</v>
      </c>
      <c r="U658" s="2">
        <v>451</v>
      </c>
      <c r="V658" s="2">
        <v>1009</v>
      </c>
      <c r="W658" s="2">
        <v>610</v>
      </c>
      <c r="X658" s="2">
        <v>846</v>
      </c>
      <c r="Y658" s="2">
        <v>733</v>
      </c>
      <c r="Z658" s="2">
        <v>239</v>
      </c>
      <c r="AA658" s="2">
        <v>384</v>
      </c>
      <c r="AB658" s="2">
        <v>490</v>
      </c>
      <c r="AC658" s="2">
        <v>121</v>
      </c>
      <c r="AD658" s="2">
        <v>587</v>
      </c>
      <c r="AE658" s="2">
        <v>988</v>
      </c>
      <c r="AF658" s="2">
        <v>760</v>
      </c>
      <c r="AG658" s="2">
        <v>871</v>
      </c>
      <c r="AH658" s="2">
        <v>341</v>
      </c>
      <c r="AI658" s="2">
        <v>198</v>
      </c>
    </row>
    <row r="659" spans="2:35" x14ac:dyDescent="0.2">
      <c r="B659" s="2">
        <v>499</v>
      </c>
      <c r="C659" s="2">
        <v>100</v>
      </c>
      <c r="D659" s="2">
        <v>594</v>
      </c>
      <c r="E659" s="2">
        <v>961</v>
      </c>
      <c r="F659" s="2">
        <v>749</v>
      </c>
      <c r="G659" s="2">
        <v>894</v>
      </c>
      <c r="H659" s="2">
        <v>336</v>
      </c>
      <c r="I659" s="2">
        <v>223</v>
      </c>
      <c r="J659" s="2">
        <v>73</v>
      </c>
      <c r="K659" s="2">
        <v>474</v>
      </c>
      <c r="L659" s="2">
        <v>1004</v>
      </c>
      <c r="M659" s="2">
        <v>635</v>
      </c>
      <c r="N659" s="2">
        <v>855</v>
      </c>
      <c r="O659" s="2">
        <v>712</v>
      </c>
      <c r="P659" s="2">
        <v>246</v>
      </c>
      <c r="Q659" s="2">
        <v>357</v>
      </c>
      <c r="T659" s="2">
        <v>503</v>
      </c>
      <c r="U659" s="2">
        <v>104</v>
      </c>
      <c r="V659" s="2">
        <v>598</v>
      </c>
      <c r="W659" s="2">
        <v>965</v>
      </c>
      <c r="X659" s="2">
        <v>745</v>
      </c>
      <c r="Y659" s="2">
        <v>890</v>
      </c>
      <c r="Z659" s="2">
        <v>332</v>
      </c>
      <c r="AA659" s="2">
        <v>219</v>
      </c>
      <c r="AB659" s="2">
        <v>77</v>
      </c>
      <c r="AC659" s="2">
        <v>478</v>
      </c>
      <c r="AD659" s="2">
        <v>1008</v>
      </c>
      <c r="AE659" s="2">
        <v>639</v>
      </c>
      <c r="AF659" s="2">
        <v>851</v>
      </c>
      <c r="AG659" s="2">
        <v>708</v>
      </c>
      <c r="AH659" s="2">
        <v>242</v>
      </c>
      <c r="AI659" s="2">
        <v>353</v>
      </c>
    </row>
    <row r="660" spans="2:35" x14ac:dyDescent="0.2">
      <c r="B660" s="2">
        <v>943</v>
      </c>
      <c r="C660" s="2">
        <v>576</v>
      </c>
      <c r="D660" s="2">
        <v>14</v>
      </c>
      <c r="E660" s="2">
        <v>413</v>
      </c>
      <c r="F660" s="2">
        <v>177</v>
      </c>
      <c r="G660" s="2">
        <v>290</v>
      </c>
      <c r="H660" s="2">
        <v>788</v>
      </c>
      <c r="I660" s="2">
        <v>643</v>
      </c>
      <c r="J660" s="2">
        <v>533</v>
      </c>
      <c r="K660" s="2">
        <v>902</v>
      </c>
      <c r="L660" s="2">
        <v>440</v>
      </c>
      <c r="M660" s="2">
        <v>39</v>
      </c>
      <c r="N660" s="2">
        <v>267</v>
      </c>
      <c r="O660" s="2">
        <v>156</v>
      </c>
      <c r="P660" s="2">
        <v>682</v>
      </c>
      <c r="Q660" s="2">
        <v>825</v>
      </c>
      <c r="T660" s="2">
        <v>939</v>
      </c>
      <c r="U660" s="2">
        <v>572</v>
      </c>
      <c r="V660" s="2">
        <v>10</v>
      </c>
      <c r="W660" s="2">
        <v>409</v>
      </c>
      <c r="X660" s="2">
        <v>181</v>
      </c>
      <c r="Y660" s="2">
        <v>294</v>
      </c>
      <c r="Z660" s="2">
        <v>792</v>
      </c>
      <c r="AA660" s="2">
        <v>647</v>
      </c>
      <c r="AB660" s="2">
        <v>529</v>
      </c>
      <c r="AC660" s="2">
        <v>898</v>
      </c>
      <c r="AD660" s="2">
        <v>436</v>
      </c>
      <c r="AE660" s="2">
        <v>35</v>
      </c>
      <c r="AF660" s="2">
        <v>271</v>
      </c>
      <c r="AG660" s="2">
        <v>160</v>
      </c>
      <c r="AH660" s="2">
        <v>686</v>
      </c>
      <c r="AI660" s="2">
        <v>829</v>
      </c>
    </row>
    <row r="661" spans="2:35" x14ac:dyDescent="0.2">
      <c r="B661" s="2">
        <v>524</v>
      </c>
      <c r="C661" s="2">
        <v>923</v>
      </c>
      <c r="D661" s="2">
        <v>425</v>
      </c>
      <c r="E661" s="2">
        <v>58</v>
      </c>
      <c r="F661" s="2">
        <v>278</v>
      </c>
      <c r="G661" s="2">
        <v>133</v>
      </c>
      <c r="H661" s="2">
        <v>695</v>
      </c>
      <c r="I661" s="2">
        <v>808</v>
      </c>
      <c r="J661" s="2">
        <v>946</v>
      </c>
      <c r="K661" s="2">
        <v>545</v>
      </c>
      <c r="L661" s="2">
        <v>19</v>
      </c>
      <c r="M661" s="2">
        <v>388</v>
      </c>
      <c r="N661" s="2">
        <v>176</v>
      </c>
      <c r="O661" s="2">
        <v>319</v>
      </c>
      <c r="P661" s="2">
        <v>781</v>
      </c>
      <c r="Q661" s="2">
        <v>670</v>
      </c>
      <c r="T661" s="2">
        <v>528</v>
      </c>
      <c r="U661" s="2">
        <v>927</v>
      </c>
      <c r="V661" s="2">
        <v>429</v>
      </c>
      <c r="W661" s="2">
        <v>62</v>
      </c>
      <c r="X661" s="2">
        <v>274</v>
      </c>
      <c r="Y661" s="2">
        <v>129</v>
      </c>
      <c r="Z661" s="2">
        <v>691</v>
      </c>
      <c r="AA661" s="2">
        <v>804</v>
      </c>
      <c r="AB661" s="2">
        <v>950</v>
      </c>
      <c r="AC661" s="2">
        <v>549</v>
      </c>
      <c r="AD661" s="2">
        <v>23</v>
      </c>
      <c r="AE661" s="2">
        <v>392</v>
      </c>
      <c r="AF661" s="2">
        <v>172</v>
      </c>
      <c r="AG661" s="2">
        <v>315</v>
      </c>
      <c r="AH661" s="2">
        <v>777</v>
      </c>
      <c r="AI661" s="2">
        <v>666</v>
      </c>
    </row>
    <row r="662" spans="2:35" x14ac:dyDescent="0.2">
      <c r="B662" s="2">
        <v>517</v>
      </c>
      <c r="C662" s="2">
        <v>918</v>
      </c>
      <c r="D662" s="2">
        <v>424</v>
      </c>
      <c r="E662" s="2">
        <v>55</v>
      </c>
      <c r="F662" s="2">
        <v>283</v>
      </c>
      <c r="G662" s="2">
        <v>140</v>
      </c>
      <c r="H662" s="2">
        <v>698</v>
      </c>
      <c r="I662" s="2">
        <v>809</v>
      </c>
      <c r="J662" s="2">
        <v>959</v>
      </c>
      <c r="K662" s="2">
        <v>560</v>
      </c>
      <c r="L662" s="2">
        <v>30</v>
      </c>
      <c r="M662" s="2">
        <v>397</v>
      </c>
      <c r="N662" s="2">
        <v>161</v>
      </c>
      <c r="O662" s="2">
        <v>306</v>
      </c>
      <c r="P662" s="2">
        <v>772</v>
      </c>
      <c r="Q662" s="2">
        <v>659</v>
      </c>
      <c r="T662" s="2">
        <v>513</v>
      </c>
      <c r="U662" s="2">
        <v>914</v>
      </c>
      <c r="V662" s="2">
        <v>420</v>
      </c>
      <c r="W662" s="2">
        <v>51</v>
      </c>
      <c r="X662" s="2">
        <v>287</v>
      </c>
      <c r="Y662" s="2">
        <v>144</v>
      </c>
      <c r="Z662" s="2">
        <v>702</v>
      </c>
      <c r="AA662" s="2">
        <v>813</v>
      </c>
      <c r="AB662" s="2">
        <v>955</v>
      </c>
      <c r="AC662" s="2">
        <v>556</v>
      </c>
      <c r="AD662" s="2">
        <v>26</v>
      </c>
      <c r="AE662" s="2">
        <v>393</v>
      </c>
      <c r="AF662" s="2">
        <v>165</v>
      </c>
      <c r="AG662" s="2">
        <v>310</v>
      </c>
      <c r="AH662" s="2">
        <v>776</v>
      </c>
      <c r="AI662" s="2">
        <v>663</v>
      </c>
    </row>
    <row r="663" spans="2:35" x14ac:dyDescent="0.2">
      <c r="B663" s="2">
        <v>930</v>
      </c>
      <c r="C663" s="2">
        <v>561</v>
      </c>
      <c r="D663" s="2">
        <v>3</v>
      </c>
      <c r="E663" s="2">
        <v>404</v>
      </c>
      <c r="F663" s="2">
        <v>192</v>
      </c>
      <c r="G663" s="2">
        <v>303</v>
      </c>
      <c r="H663" s="2">
        <v>797</v>
      </c>
      <c r="I663" s="2">
        <v>654</v>
      </c>
      <c r="J663" s="2">
        <v>540</v>
      </c>
      <c r="K663" s="2">
        <v>907</v>
      </c>
      <c r="L663" s="2">
        <v>441</v>
      </c>
      <c r="M663" s="2">
        <v>42</v>
      </c>
      <c r="N663" s="2">
        <v>262</v>
      </c>
      <c r="O663" s="2">
        <v>149</v>
      </c>
      <c r="P663" s="2">
        <v>679</v>
      </c>
      <c r="Q663" s="2">
        <v>824</v>
      </c>
      <c r="T663" s="2">
        <v>934</v>
      </c>
      <c r="U663" s="2">
        <v>565</v>
      </c>
      <c r="V663" s="2">
        <v>7</v>
      </c>
      <c r="W663" s="2">
        <v>408</v>
      </c>
      <c r="X663" s="2">
        <v>188</v>
      </c>
      <c r="Y663" s="2">
        <v>299</v>
      </c>
      <c r="Z663" s="2">
        <v>793</v>
      </c>
      <c r="AA663" s="2">
        <v>650</v>
      </c>
      <c r="AB663" s="2">
        <v>544</v>
      </c>
      <c r="AC663" s="2">
        <v>911</v>
      </c>
      <c r="AD663" s="2">
        <v>445</v>
      </c>
      <c r="AE663" s="2">
        <v>46</v>
      </c>
      <c r="AF663" s="2">
        <v>258</v>
      </c>
      <c r="AG663" s="2">
        <v>145</v>
      </c>
      <c r="AH663" s="2">
        <v>675</v>
      </c>
      <c r="AI663" s="2">
        <v>820</v>
      </c>
    </row>
    <row r="664" spans="2:35" x14ac:dyDescent="0.2">
      <c r="B664" s="2">
        <v>510</v>
      </c>
      <c r="C664" s="2">
        <v>109</v>
      </c>
      <c r="D664" s="2">
        <v>607</v>
      </c>
      <c r="E664" s="2">
        <v>976</v>
      </c>
      <c r="F664" s="2">
        <v>740</v>
      </c>
      <c r="G664" s="2">
        <v>883</v>
      </c>
      <c r="H664" s="2">
        <v>321</v>
      </c>
      <c r="I664" s="2">
        <v>210</v>
      </c>
      <c r="J664" s="2">
        <v>72</v>
      </c>
      <c r="K664" s="2">
        <v>471</v>
      </c>
      <c r="L664" s="2">
        <v>997</v>
      </c>
      <c r="M664" s="2">
        <v>630</v>
      </c>
      <c r="N664" s="2">
        <v>858</v>
      </c>
      <c r="O664" s="2">
        <v>713</v>
      </c>
      <c r="P664" s="2">
        <v>251</v>
      </c>
      <c r="Q664" s="2">
        <v>364</v>
      </c>
      <c r="T664" s="2">
        <v>506</v>
      </c>
      <c r="U664" s="2">
        <v>105</v>
      </c>
      <c r="V664" s="2">
        <v>603</v>
      </c>
      <c r="W664" s="2">
        <v>972</v>
      </c>
      <c r="X664" s="2">
        <v>744</v>
      </c>
      <c r="Y664" s="2">
        <v>887</v>
      </c>
      <c r="Z664" s="2">
        <v>325</v>
      </c>
      <c r="AA664" s="2">
        <v>214</v>
      </c>
      <c r="AB664" s="2">
        <v>68</v>
      </c>
      <c r="AC664" s="2">
        <v>467</v>
      </c>
      <c r="AD664" s="2">
        <v>993</v>
      </c>
      <c r="AE664" s="2">
        <v>626</v>
      </c>
      <c r="AF664" s="2">
        <v>862</v>
      </c>
      <c r="AG664" s="2">
        <v>717</v>
      </c>
      <c r="AH664" s="2">
        <v>255</v>
      </c>
      <c r="AI664" s="2">
        <v>368</v>
      </c>
    </row>
    <row r="665" spans="2:35" x14ac:dyDescent="0.2">
      <c r="B665" s="2">
        <v>89</v>
      </c>
      <c r="C665" s="2">
        <v>458</v>
      </c>
      <c r="D665" s="2">
        <v>1020</v>
      </c>
      <c r="E665" s="2">
        <v>619</v>
      </c>
      <c r="F665" s="2">
        <v>839</v>
      </c>
      <c r="G665" s="2">
        <v>728</v>
      </c>
      <c r="H665" s="2">
        <v>230</v>
      </c>
      <c r="I665" s="2">
        <v>373</v>
      </c>
      <c r="J665" s="2">
        <v>483</v>
      </c>
      <c r="K665" s="2">
        <v>116</v>
      </c>
      <c r="L665" s="2">
        <v>578</v>
      </c>
      <c r="M665" s="2">
        <v>977</v>
      </c>
      <c r="N665" s="2">
        <v>765</v>
      </c>
      <c r="O665" s="2">
        <v>878</v>
      </c>
      <c r="P665" s="2">
        <v>352</v>
      </c>
      <c r="Q665" s="2">
        <v>207</v>
      </c>
      <c r="T665" s="2">
        <v>93</v>
      </c>
      <c r="U665" s="2">
        <v>462</v>
      </c>
      <c r="V665" s="2">
        <v>1024</v>
      </c>
      <c r="W665" s="2">
        <v>623</v>
      </c>
      <c r="X665" s="2">
        <v>835</v>
      </c>
      <c r="Y665" s="2">
        <v>724</v>
      </c>
      <c r="Z665" s="2">
        <v>226</v>
      </c>
      <c r="AA665" s="2">
        <v>369</v>
      </c>
      <c r="AB665" s="2">
        <v>487</v>
      </c>
      <c r="AC665" s="2">
        <v>120</v>
      </c>
      <c r="AD665" s="2">
        <v>582</v>
      </c>
      <c r="AE665" s="2">
        <v>981</v>
      </c>
      <c r="AF665" s="2">
        <v>761</v>
      </c>
      <c r="AG665" s="2">
        <v>874</v>
      </c>
      <c r="AH665" s="2">
        <v>348</v>
      </c>
      <c r="AI665" s="2">
        <v>203</v>
      </c>
    </row>
    <row r="666" spans="2:35" x14ac:dyDescent="0.2">
      <c r="B666" s="2">
        <v>392</v>
      </c>
      <c r="C666" s="2">
        <v>23</v>
      </c>
      <c r="D666" s="2">
        <v>549</v>
      </c>
      <c r="E666" s="2">
        <v>950</v>
      </c>
      <c r="F666" s="2">
        <v>666</v>
      </c>
      <c r="G666" s="2">
        <v>777</v>
      </c>
      <c r="H666" s="2">
        <v>315</v>
      </c>
      <c r="I666" s="2">
        <v>172</v>
      </c>
      <c r="J666" s="2">
        <v>62</v>
      </c>
      <c r="K666" s="2">
        <v>429</v>
      </c>
      <c r="L666" s="2">
        <v>927</v>
      </c>
      <c r="M666" s="2">
        <v>528</v>
      </c>
      <c r="N666" s="2">
        <v>804</v>
      </c>
      <c r="O666" s="2">
        <v>691</v>
      </c>
      <c r="P666" s="2">
        <v>129</v>
      </c>
      <c r="Q666" s="2">
        <v>274</v>
      </c>
      <c r="T666" s="2">
        <v>388</v>
      </c>
      <c r="U666" s="2">
        <v>19</v>
      </c>
      <c r="V666" s="2">
        <v>545</v>
      </c>
      <c r="W666" s="2">
        <v>946</v>
      </c>
      <c r="X666" s="2">
        <v>670</v>
      </c>
      <c r="Y666" s="2">
        <v>781</v>
      </c>
      <c r="Z666" s="2">
        <v>319</v>
      </c>
      <c r="AA666" s="2">
        <v>176</v>
      </c>
      <c r="AB666" s="2">
        <v>58</v>
      </c>
      <c r="AC666" s="2">
        <v>425</v>
      </c>
      <c r="AD666" s="2">
        <v>923</v>
      </c>
      <c r="AE666" s="2">
        <v>524</v>
      </c>
      <c r="AF666" s="2">
        <v>808</v>
      </c>
      <c r="AG666" s="2">
        <v>695</v>
      </c>
      <c r="AH666" s="2">
        <v>133</v>
      </c>
      <c r="AI666" s="2">
        <v>278</v>
      </c>
    </row>
    <row r="667" spans="2:35" x14ac:dyDescent="0.2">
      <c r="B667" s="2">
        <v>35</v>
      </c>
      <c r="C667" s="2">
        <v>436</v>
      </c>
      <c r="D667" s="2">
        <v>898</v>
      </c>
      <c r="E667" s="2">
        <v>529</v>
      </c>
      <c r="F667" s="2">
        <v>829</v>
      </c>
      <c r="G667" s="2">
        <v>686</v>
      </c>
      <c r="H667" s="2">
        <v>160</v>
      </c>
      <c r="I667" s="2">
        <v>271</v>
      </c>
      <c r="J667" s="2">
        <v>409</v>
      </c>
      <c r="K667" s="2">
        <v>10</v>
      </c>
      <c r="L667" s="2">
        <v>572</v>
      </c>
      <c r="M667" s="2">
        <v>939</v>
      </c>
      <c r="N667" s="2">
        <v>647</v>
      </c>
      <c r="O667" s="2">
        <v>792</v>
      </c>
      <c r="P667" s="2">
        <v>294</v>
      </c>
      <c r="Q667" s="2">
        <v>181</v>
      </c>
      <c r="T667" s="2">
        <v>39</v>
      </c>
      <c r="U667" s="2">
        <v>440</v>
      </c>
      <c r="V667" s="2">
        <v>902</v>
      </c>
      <c r="W667" s="2">
        <v>533</v>
      </c>
      <c r="X667" s="2">
        <v>825</v>
      </c>
      <c r="Y667" s="2">
        <v>682</v>
      </c>
      <c r="Z667" s="2">
        <v>156</v>
      </c>
      <c r="AA667" s="2">
        <v>267</v>
      </c>
      <c r="AB667" s="2">
        <v>413</v>
      </c>
      <c r="AC667" s="2">
        <v>14</v>
      </c>
      <c r="AD667" s="2">
        <v>576</v>
      </c>
      <c r="AE667" s="2">
        <v>943</v>
      </c>
      <c r="AF667" s="2">
        <v>643</v>
      </c>
      <c r="AG667" s="2">
        <v>788</v>
      </c>
      <c r="AH667" s="2">
        <v>290</v>
      </c>
      <c r="AI667" s="2">
        <v>177</v>
      </c>
    </row>
    <row r="668" spans="2:35" x14ac:dyDescent="0.2">
      <c r="B668" s="2">
        <v>639</v>
      </c>
      <c r="C668" s="2">
        <v>1008</v>
      </c>
      <c r="D668" s="2">
        <v>478</v>
      </c>
      <c r="E668" s="2">
        <v>77</v>
      </c>
      <c r="F668" s="2">
        <v>353</v>
      </c>
      <c r="G668" s="2">
        <v>242</v>
      </c>
      <c r="H668" s="2">
        <v>708</v>
      </c>
      <c r="I668" s="2">
        <v>851</v>
      </c>
      <c r="J668" s="2">
        <v>965</v>
      </c>
      <c r="K668" s="2">
        <v>598</v>
      </c>
      <c r="L668" s="2">
        <v>104</v>
      </c>
      <c r="M668" s="2">
        <v>503</v>
      </c>
      <c r="N668" s="2">
        <v>219</v>
      </c>
      <c r="O668" s="2">
        <v>332</v>
      </c>
      <c r="P668" s="2">
        <v>890</v>
      </c>
      <c r="Q668" s="2">
        <v>745</v>
      </c>
      <c r="T668" s="2">
        <v>635</v>
      </c>
      <c r="U668" s="2">
        <v>1004</v>
      </c>
      <c r="V668" s="2">
        <v>474</v>
      </c>
      <c r="W668" s="2">
        <v>73</v>
      </c>
      <c r="X668" s="2">
        <v>357</v>
      </c>
      <c r="Y668" s="2">
        <v>246</v>
      </c>
      <c r="Z668" s="2">
        <v>712</v>
      </c>
      <c r="AA668" s="2">
        <v>855</v>
      </c>
      <c r="AB668" s="2">
        <v>961</v>
      </c>
      <c r="AC668" s="2">
        <v>594</v>
      </c>
      <c r="AD668" s="2">
        <v>100</v>
      </c>
      <c r="AE668" s="2">
        <v>499</v>
      </c>
      <c r="AF668" s="2">
        <v>223</v>
      </c>
      <c r="AG668" s="2">
        <v>336</v>
      </c>
      <c r="AH668" s="2">
        <v>894</v>
      </c>
      <c r="AI668" s="2">
        <v>749</v>
      </c>
    </row>
    <row r="669" spans="2:35" x14ac:dyDescent="0.2">
      <c r="B669" s="2">
        <v>988</v>
      </c>
      <c r="C669" s="2">
        <v>587</v>
      </c>
      <c r="D669" s="2">
        <v>121</v>
      </c>
      <c r="E669" s="2">
        <v>490</v>
      </c>
      <c r="F669" s="2">
        <v>198</v>
      </c>
      <c r="G669" s="2">
        <v>341</v>
      </c>
      <c r="H669" s="2">
        <v>871</v>
      </c>
      <c r="I669" s="2">
        <v>760</v>
      </c>
      <c r="J669" s="2">
        <v>610</v>
      </c>
      <c r="K669" s="2">
        <v>1009</v>
      </c>
      <c r="L669" s="2">
        <v>451</v>
      </c>
      <c r="M669" s="2">
        <v>84</v>
      </c>
      <c r="N669" s="2">
        <v>384</v>
      </c>
      <c r="O669" s="2">
        <v>239</v>
      </c>
      <c r="P669" s="2">
        <v>733</v>
      </c>
      <c r="Q669" s="2">
        <v>846</v>
      </c>
      <c r="T669" s="2">
        <v>992</v>
      </c>
      <c r="U669" s="2">
        <v>591</v>
      </c>
      <c r="V669" s="2">
        <v>125</v>
      </c>
      <c r="W669" s="2">
        <v>494</v>
      </c>
      <c r="X669" s="2">
        <v>194</v>
      </c>
      <c r="Y669" s="2">
        <v>337</v>
      </c>
      <c r="Z669" s="2">
        <v>867</v>
      </c>
      <c r="AA669" s="2">
        <v>756</v>
      </c>
      <c r="AB669" s="2">
        <v>614</v>
      </c>
      <c r="AC669" s="2">
        <v>1013</v>
      </c>
      <c r="AD669" s="2">
        <v>455</v>
      </c>
      <c r="AE669" s="2">
        <v>88</v>
      </c>
      <c r="AF669" s="2">
        <v>380</v>
      </c>
      <c r="AG669" s="2">
        <v>235</v>
      </c>
      <c r="AH669" s="2">
        <v>729</v>
      </c>
      <c r="AI669" s="2">
        <v>842</v>
      </c>
    </row>
    <row r="670" spans="2:35" x14ac:dyDescent="0.2">
      <c r="B670" s="2">
        <v>690</v>
      </c>
      <c r="C670" s="2">
        <v>801</v>
      </c>
      <c r="D670" s="2">
        <v>275</v>
      </c>
      <c r="E670" s="2">
        <v>132</v>
      </c>
      <c r="F670" s="2">
        <v>432</v>
      </c>
      <c r="G670" s="2">
        <v>63</v>
      </c>
      <c r="H670" s="2">
        <v>525</v>
      </c>
      <c r="I670" s="2">
        <v>926</v>
      </c>
      <c r="J670" s="2">
        <v>780</v>
      </c>
      <c r="K670" s="2">
        <v>667</v>
      </c>
      <c r="L670" s="2">
        <v>169</v>
      </c>
      <c r="M670" s="2">
        <v>314</v>
      </c>
      <c r="N670" s="2">
        <v>22</v>
      </c>
      <c r="O670" s="2">
        <v>389</v>
      </c>
      <c r="P670" s="2">
        <v>951</v>
      </c>
      <c r="Q670" s="2">
        <v>552</v>
      </c>
      <c r="T670" s="2">
        <v>694</v>
      </c>
      <c r="U670" s="2">
        <v>805</v>
      </c>
      <c r="V670" s="2">
        <v>279</v>
      </c>
      <c r="W670" s="2">
        <v>136</v>
      </c>
      <c r="X670" s="2">
        <v>428</v>
      </c>
      <c r="Y670" s="2">
        <v>59</v>
      </c>
      <c r="Z670" s="2">
        <v>521</v>
      </c>
      <c r="AA670" s="2">
        <v>922</v>
      </c>
      <c r="AB670" s="2">
        <v>784</v>
      </c>
      <c r="AC670" s="2">
        <v>671</v>
      </c>
      <c r="AD670" s="2">
        <v>173</v>
      </c>
      <c r="AE670" s="2">
        <v>318</v>
      </c>
      <c r="AF670" s="2">
        <v>18</v>
      </c>
      <c r="AG670" s="2">
        <v>385</v>
      </c>
      <c r="AH670" s="2">
        <v>947</v>
      </c>
      <c r="AI670" s="2">
        <v>548</v>
      </c>
    </row>
    <row r="671" spans="2:35" x14ac:dyDescent="0.2">
      <c r="B671" s="2">
        <v>789</v>
      </c>
      <c r="C671" s="2">
        <v>646</v>
      </c>
      <c r="D671" s="2">
        <v>184</v>
      </c>
      <c r="E671" s="2">
        <v>295</v>
      </c>
      <c r="F671" s="2">
        <v>11</v>
      </c>
      <c r="G671" s="2">
        <v>412</v>
      </c>
      <c r="H671" s="2">
        <v>938</v>
      </c>
      <c r="I671" s="2">
        <v>569</v>
      </c>
      <c r="J671" s="2">
        <v>687</v>
      </c>
      <c r="K671" s="2">
        <v>832</v>
      </c>
      <c r="L671" s="2">
        <v>270</v>
      </c>
      <c r="M671" s="2">
        <v>157</v>
      </c>
      <c r="N671" s="2">
        <v>433</v>
      </c>
      <c r="O671" s="2">
        <v>34</v>
      </c>
      <c r="P671" s="2">
        <v>532</v>
      </c>
      <c r="Q671" s="2">
        <v>899</v>
      </c>
      <c r="T671" s="2">
        <v>785</v>
      </c>
      <c r="U671" s="2">
        <v>642</v>
      </c>
      <c r="V671" s="2">
        <v>180</v>
      </c>
      <c r="W671" s="2">
        <v>291</v>
      </c>
      <c r="X671" s="2">
        <v>15</v>
      </c>
      <c r="Y671" s="2">
        <v>416</v>
      </c>
      <c r="Z671" s="2">
        <v>942</v>
      </c>
      <c r="AA671" s="2">
        <v>573</v>
      </c>
      <c r="AB671" s="2">
        <v>683</v>
      </c>
      <c r="AC671" s="2">
        <v>828</v>
      </c>
      <c r="AD671" s="2">
        <v>266</v>
      </c>
      <c r="AE671" s="2">
        <v>153</v>
      </c>
      <c r="AF671" s="2">
        <v>437</v>
      </c>
      <c r="AG671" s="2">
        <v>38</v>
      </c>
      <c r="AH671" s="2">
        <v>536</v>
      </c>
      <c r="AI671" s="2">
        <v>903</v>
      </c>
    </row>
    <row r="672" spans="2:35" x14ac:dyDescent="0.2">
      <c r="B672" s="2">
        <v>329</v>
      </c>
      <c r="C672" s="2">
        <v>218</v>
      </c>
      <c r="D672" s="2">
        <v>748</v>
      </c>
      <c r="E672" s="2">
        <v>891</v>
      </c>
      <c r="F672" s="2">
        <v>599</v>
      </c>
      <c r="G672" s="2">
        <v>968</v>
      </c>
      <c r="H672" s="2">
        <v>502</v>
      </c>
      <c r="I672" s="2">
        <v>101</v>
      </c>
      <c r="J672" s="2">
        <v>243</v>
      </c>
      <c r="K672" s="2">
        <v>356</v>
      </c>
      <c r="L672" s="2">
        <v>850</v>
      </c>
      <c r="M672" s="2">
        <v>705</v>
      </c>
      <c r="N672" s="2">
        <v>1005</v>
      </c>
      <c r="O672" s="2">
        <v>638</v>
      </c>
      <c r="P672" s="2">
        <v>80</v>
      </c>
      <c r="Q672" s="2">
        <v>479</v>
      </c>
      <c r="T672" s="2">
        <v>333</v>
      </c>
      <c r="U672" s="2">
        <v>222</v>
      </c>
      <c r="V672" s="2">
        <v>752</v>
      </c>
      <c r="W672" s="2">
        <v>895</v>
      </c>
      <c r="X672" s="2">
        <v>595</v>
      </c>
      <c r="Y672" s="2">
        <v>964</v>
      </c>
      <c r="Z672" s="2">
        <v>498</v>
      </c>
      <c r="AA672" s="2">
        <v>97</v>
      </c>
      <c r="AB672" s="2">
        <v>247</v>
      </c>
      <c r="AC672" s="2">
        <v>360</v>
      </c>
      <c r="AD672" s="2">
        <v>854</v>
      </c>
      <c r="AE672" s="2">
        <v>709</v>
      </c>
      <c r="AF672" s="2">
        <v>1001</v>
      </c>
      <c r="AG672" s="2">
        <v>634</v>
      </c>
      <c r="AH672" s="2">
        <v>76</v>
      </c>
      <c r="AI672" s="2">
        <v>475</v>
      </c>
    </row>
    <row r="673" spans="2:35" x14ac:dyDescent="0.2">
      <c r="B673" s="2">
        <v>238</v>
      </c>
      <c r="C673" s="2">
        <v>381</v>
      </c>
      <c r="D673" s="2">
        <v>847</v>
      </c>
      <c r="E673" s="2">
        <v>736</v>
      </c>
      <c r="F673" s="2">
        <v>1012</v>
      </c>
      <c r="G673" s="2">
        <v>611</v>
      </c>
      <c r="H673" s="2">
        <v>81</v>
      </c>
      <c r="I673" s="2">
        <v>450</v>
      </c>
      <c r="J673" s="2">
        <v>344</v>
      </c>
      <c r="K673" s="2">
        <v>199</v>
      </c>
      <c r="L673" s="2">
        <v>757</v>
      </c>
      <c r="M673" s="2">
        <v>870</v>
      </c>
      <c r="N673" s="2">
        <v>586</v>
      </c>
      <c r="O673" s="2">
        <v>985</v>
      </c>
      <c r="P673" s="2">
        <v>491</v>
      </c>
      <c r="Q673" s="2">
        <v>124</v>
      </c>
      <c r="T673" s="2">
        <v>234</v>
      </c>
      <c r="U673" s="2">
        <v>377</v>
      </c>
      <c r="V673" s="2">
        <v>843</v>
      </c>
      <c r="W673" s="2">
        <v>732</v>
      </c>
      <c r="X673" s="2">
        <v>1016</v>
      </c>
      <c r="Y673" s="2">
        <v>615</v>
      </c>
      <c r="Z673" s="2">
        <v>85</v>
      </c>
      <c r="AA673" s="2">
        <v>454</v>
      </c>
      <c r="AB673" s="2">
        <v>340</v>
      </c>
      <c r="AC673" s="2">
        <v>195</v>
      </c>
      <c r="AD673" s="2">
        <v>753</v>
      </c>
      <c r="AE673" s="2">
        <v>866</v>
      </c>
      <c r="AF673" s="2">
        <v>590</v>
      </c>
      <c r="AG673" s="2">
        <v>989</v>
      </c>
      <c r="AH673" s="2">
        <v>495</v>
      </c>
      <c r="AI673" s="2">
        <v>128</v>
      </c>
    </row>
    <row r="674" spans="2:35" x14ac:dyDescent="0.2">
      <c r="B674" s="2">
        <v>307</v>
      </c>
      <c r="C674" s="2">
        <v>164</v>
      </c>
      <c r="D674" s="2">
        <v>658</v>
      </c>
      <c r="E674" s="2">
        <v>769</v>
      </c>
      <c r="F674" s="2">
        <v>557</v>
      </c>
      <c r="G674" s="2">
        <v>958</v>
      </c>
      <c r="H674" s="2">
        <v>400</v>
      </c>
      <c r="I674" s="2">
        <v>31</v>
      </c>
      <c r="J674" s="2">
        <v>137</v>
      </c>
      <c r="K674" s="2">
        <v>282</v>
      </c>
      <c r="L674" s="2">
        <v>812</v>
      </c>
      <c r="M674" s="2">
        <v>699</v>
      </c>
      <c r="N674" s="2">
        <v>919</v>
      </c>
      <c r="O674" s="2">
        <v>520</v>
      </c>
      <c r="P674" s="2">
        <v>54</v>
      </c>
      <c r="Q674" s="2">
        <v>421</v>
      </c>
      <c r="T674" s="2">
        <v>311</v>
      </c>
      <c r="U674" s="2">
        <v>168</v>
      </c>
      <c r="V674" s="2">
        <v>662</v>
      </c>
      <c r="W674" s="2">
        <v>773</v>
      </c>
      <c r="X674" s="2">
        <v>553</v>
      </c>
      <c r="Y674" s="2">
        <v>954</v>
      </c>
      <c r="Z674" s="2">
        <v>396</v>
      </c>
      <c r="AA674" s="2">
        <v>27</v>
      </c>
      <c r="AB674" s="2">
        <v>141</v>
      </c>
      <c r="AC674" s="2">
        <v>286</v>
      </c>
      <c r="AD674" s="2">
        <v>816</v>
      </c>
      <c r="AE674" s="2">
        <v>703</v>
      </c>
      <c r="AF674" s="2">
        <v>915</v>
      </c>
      <c r="AG674" s="2">
        <v>516</v>
      </c>
      <c r="AH674" s="2">
        <v>50</v>
      </c>
      <c r="AI674" s="2">
        <v>417</v>
      </c>
    </row>
    <row r="675" spans="2:35" x14ac:dyDescent="0.2">
      <c r="B675" s="2">
        <v>152</v>
      </c>
      <c r="C675" s="2">
        <v>263</v>
      </c>
      <c r="D675" s="2">
        <v>821</v>
      </c>
      <c r="E675" s="2">
        <v>678</v>
      </c>
      <c r="F675" s="2">
        <v>906</v>
      </c>
      <c r="G675" s="2">
        <v>537</v>
      </c>
      <c r="H675" s="2">
        <v>43</v>
      </c>
      <c r="I675" s="2">
        <v>444</v>
      </c>
      <c r="J675" s="2">
        <v>302</v>
      </c>
      <c r="K675" s="2">
        <v>189</v>
      </c>
      <c r="L675" s="2">
        <v>655</v>
      </c>
      <c r="M675" s="2">
        <v>800</v>
      </c>
      <c r="N675" s="2">
        <v>564</v>
      </c>
      <c r="O675" s="2">
        <v>931</v>
      </c>
      <c r="P675" s="2">
        <v>401</v>
      </c>
      <c r="Q675" s="2">
        <v>2</v>
      </c>
      <c r="T675" s="2">
        <v>148</v>
      </c>
      <c r="U675" s="2">
        <v>259</v>
      </c>
      <c r="V675" s="2">
        <v>817</v>
      </c>
      <c r="W675" s="2">
        <v>674</v>
      </c>
      <c r="X675" s="2">
        <v>910</v>
      </c>
      <c r="Y675" s="2">
        <v>541</v>
      </c>
      <c r="Z675" s="2">
        <v>47</v>
      </c>
      <c r="AA675" s="2">
        <v>448</v>
      </c>
      <c r="AB675" s="2">
        <v>298</v>
      </c>
      <c r="AC675" s="2">
        <v>185</v>
      </c>
      <c r="AD675" s="2">
        <v>651</v>
      </c>
      <c r="AE675" s="2">
        <v>796</v>
      </c>
      <c r="AF675" s="2">
        <v>568</v>
      </c>
      <c r="AG675" s="2">
        <v>935</v>
      </c>
      <c r="AH675" s="2">
        <v>405</v>
      </c>
      <c r="AI675" s="2">
        <v>6</v>
      </c>
    </row>
    <row r="676" spans="2:35" x14ac:dyDescent="0.2">
      <c r="B676" s="2">
        <v>716</v>
      </c>
      <c r="C676" s="2">
        <v>859</v>
      </c>
      <c r="D676" s="2">
        <v>361</v>
      </c>
      <c r="E676" s="2">
        <v>250</v>
      </c>
      <c r="F676" s="2">
        <v>470</v>
      </c>
      <c r="G676" s="2">
        <v>69</v>
      </c>
      <c r="H676" s="2">
        <v>631</v>
      </c>
      <c r="I676" s="2">
        <v>1000</v>
      </c>
      <c r="J676" s="2">
        <v>882</v>
      </c>
      <c r="K676" s="2">
        <v>737</v>
      </c>
      <c r="L676" s="2">
        <v>211</v>
      </c>
      <c r="M676" s="2">
        <v>324</v>
      </c>
      <c r="N676" s="2">
        <v>112</v>
      </c>
      <c r="O676" s="2">
        <v>511</v>
      </c>
      <c r="P676" s="2">
        <v>973</v>
      </c>
      <c r="Q676" s="2">
        <v>606</v>
      </c>
      <c r="T676" s="2">
        <v>720</v>
      </c>
      <c r="U676" s="2">
        <v>863</v>
      </c>
      <c r="V676" s="2">
        <v>365</v>
      </c>
      <c r="W676" s="2">
        <v>254</v>
      </c>
      <c r="X676" s="2">
        <v>466</v>
      </c>
      <c r="Y676" s="2">
        <v>65</v>
      </c>
      <c r="Z676" s="2">
        <v>627</v>
      </c>
      <c r="AA676" s="2">
        <v>996</v>
      </c>
      <c r="AB676" s="2">
        <v>886</v>
      </c>
      <c r="AC676" s="2">
        <v>741</v>
      </c>
      <c r="AD676" s="2">
        <v>215</v>
      </c>
      <c r="AE676" s="2">
        <v>328</v>
      </c>
      <c r="AF676" s="2">
        <v>108</v>
      </c>
      <c r="AG676" s="2">
        <v>507</v>
      </c>
      <c r="AH676" s="2">
        <v>969</v>
      </c>
      <c r="AI676" s="2">
        <v>602</v>
      </c>
    </row>
    <row r="677" spans="2:35" x14ac:dyDescent="0.2">
      <c r="B677" s="2">
        <v>879</v>
      </c>
      <c r="C677" s="2">
        <v>768</v>
      </c>
      <c r="D677" s="2">
        <v>206</v>
      </c>
      <c r="E677" s="2">
        <v>349</v>
      </c>
      <c r="F677" s="2">
        <v>113</v>
      </c>
      <c r="G677" s="2">
        <v>482</v>
      </c>
      <c r="H677" s="2">
        <v>980</v>
      </c>
      <c r="I677" s="2">
        <v>579</v>
      </c>
      <c r="J677" s="2">
        <v>725</v>
      </c>
      <c r="K677" s="2">
        <v>838</v>
      </c>
      <c r="L677" s="2">
        <v>376</v>
      </c>
      <c r="M677" s="2">
        <v>231</v>
      </c>
      <c r="N677" s="2">
        <v>459</v>
      </c>
      <c r="O677" s="2">
        <v>92</v>
      </c>
      <c r="P677" s="2">
        <v>618</v>
      </c>
      <c r="Q677" s="2">
        <v>1017</v>
      </c>
      <c r="T677" s="2">
        <v>875</v>
      </c>
      <c r="U677" s="2">
        <v>764</v>
      </c>
      <c r="V677" s="2">
        <v>202</v>
      </c>
      <c r="W677" s="2">
        <v>345</v>
      </c>
      <c r="X677" s="2">
        <v>117</v>
      </c>
      <c r="Y677" s="2">
        <v>486</v>
      </c>
      <c r="Z677" s="2">
        <v>984</v>
      </c>
      <c r="AA677" s="2">
        <v>583</v>
      </c>
      <c r="AB677" s="2">
        <v>721</v>
      </c>
      <c r="AC677" s="2">
        <v>834</v>
      </c>
      <c r="AD677" s="2">
        <v>372</v>
      </c>
      <c r="AE677" s="2">
        <v>227</v>
      </c>
      <c r="AF677" s="2">
        <v>463</v>
      </c>
      <c r="AG677" s="2">
        <v>96</v>
      </c>
      <c r="AH677" s="2">
        <v>622</v>
      </c>
      <c r="AI677" s="2">
        <v>1021</v>
      </c>
    </row>
    <row r="680" spans="2:35" x14ac:dyDescent="0.2">
      <c r="B680" s="2">
        <v>517</v>
      </c>
      <c r="C680" s="2">
        <v>561</v>
      </c>
      <c r="D680" s="2">
        <v>607</v>
      </c>
      <c r="E680" s="2">
        <v>619</v>
      </c>
      <c r="F680" s="2">
        <v>666</v>
      </c>
      <c r="G680" s="2">
        <v>686</v>
      </c>
      <c r="H680" s="2">
        <v>708</v>
      </c>
      <c r="I680" s="2">
        <v>760</v>
      </c>
      <c r="J680" s="2">
        <v>780</v>
      </c>
      <c r="K680" s="2">
        <v>832</v>
      </c>
      <c r="L680" s="2">
        <v>850</v>
      </c>
      <c r="M680" s="2">
        <v>870</v>
      </c>
      <c r="N680" s="2">
        <v>919</v>
      </c>
      <c r="O680" s="2">
        <v>931</v>
      </c>
      <c r="P680" s="2">
        <v>973</v>
      </c>
      <c r="Q680" s="2">
        <v>1017</v>
      </c>
      <c r="T680" s="2">
        <v>513</v>
      </c>
      <c r="U680" s="2">
        <v>565</v>
      </c>
      <c r="V680" s="2">
        <v>603</v>
      </c>
      <c r="W680" s="2">
        <v>623</v>
      </c>
      <c r="X680" s="2">
        <v>670</v>
      </c>
      <c r="Y680" s="2">
        <v>682</v>
      </c>
      <c r="Z680" s="2">
        <v>712</v>
      </c>
      <c r="AA680" s="2">
        <v>756</v>
      </c>
      <c r="AB680" s="2">
        <v>784</v>
      </c>
      <c r="AC680" s="2">
        <v>828</v>
      </c>
      <c r="AD680" s="2">
        <v>854</v>
      </c>
      <c r="AE680" s="2">
        <v>866</v>
      </c>
      <c r="AF680" s="2">
        <v>915</v>
      </c>
      <c r="AG680" s="2">
        <v>935</v>
      </c>
      <c r="AH680" s="2">
        <v>969</v>
      </c>
      <c r="AI680" s="2">
        <v>1021</v>
      </c>
    </row>
    <row r="681" spans="2:35" x14ac:dyDescent="0.2">
      <c r="B681" s="2">
        <v>524</v>
      </c>
      <c r="C681" s="2">
        <v>576</v>
      </c>
      <c r="D681" s="2">
        <v>594</v>
      </c>
      <c r="E681" s="2">
        <v>614</v>
      </c>
      <c r="F681" s="2">
        <v>663</v>
      </c>
      <c r="G681" s="2">
        <v>675</v>
      </c>
      <c r="H681" s="2">
        <v>717</v>
      </c>
      <c r="I681" s="2">
        <v>761</v>
      </c>
      <c r="J681" s="2">
        <v>773</v>
      </c>
      <c r="K681" s="2">
        <v>817</v>
      </c>
      <c r="L681" s="2">
        <v>863</v>
      </c>
      <c r="M681" s="2">
        <v>875</v>
      </c>
      <c r="N681" s="2">
        <v>922</v>
      </c>
      <c r="O681" s="2">
        <v>942</v>
      </c>
      <c r="P681" s="2">
        <v>964</v>
      </c>
      <c r="Q681" s="2">
        <v>1016</v>
      </c>
      <c r="T681" s="2">
        <v>528</v>
      </c>
      <c r="U681" s="2">
        <v>572</v>
      </c>
      <c r="V681" s="2">
        <v>598</v>
      </c>
      <c r="W681" s="2">
        <v>610</v>
      </c>
      <c r="X681" s="2">
        <v>659</v>
      </c>
      <c r="Y681" s="2">
        <v>679</v>
      </c>
      <c r="Z681" s="2">
        <v>713</v>
      </c>
      <c r="AA681" s="2">
        <v>765</v>
      </c>
      <c r="AB681" s="2">
        <v>769</v>
      </c>
      <c r="AC681" s="2">
        <v>821</v>
      </c>
      <c r="AD681" s="2">
        <v>859</v>
      </c>
      <c r="AE681" s="2">
        <v>879</v>
      </c>
      <c r="AF681" s="2">
        <v>926</v>
      </c>
      <c r="AG681" s="2">
        <v>938</v>
      </c>
      <c r="AH681" s="2">
        <v>968</v>
      </c>
      <c r="AI681" s="2">
        <v>1012</v>
      </c>
    </row>
    <row r="694" spans="2:35" x14ac:dyDescent="0.2">
      <c r="I694" s="2">
        <v>12</v>
      </c>
      <c r="AA694" s="2">
        <v>28</v>
      </c>
    </row>
    <row r="697" spans="2:35" x14ac:dyDescent="0.2">
      <c r="F697" s="2" t="s">
        <v>5</v>
      </c>
      <c r="X697" s="2" t="s">
        <v>5</v>
      </c>
    </row>
    <row r="699" spans="2:35" ht="21" x14ac:dyDescent="0.35">
      <c r="I699" s="93" t="s">
        <v>1201</v>
      </c>
      <c r="AA699" s="93" t="s">
        <v>1197</v>
      </c>
    </row>
    <row r="700" spans="2:35" ht="15" x14ac:dyDescent="0.25">
      <c r="I700" s="94" t="s">
        <v>1203</v>
      </c>
      <c r="AA700" s="94" t="s">
        <v>1204</v>
      </c>
    </row>
    <row r="704" spans="2:35" x14ac:dyDescent="0.2">
      <c r="B704" s="2">
        <v>21</v>
      </c>
      <c r="C704" s="2">
        <v>390</v>
      </c>
      <c r="D704" s="2">
        <v>952</v>
      </c>
      <c r="E704" s="2">
        <v>551</v>
      </c>
      <c r="F704" s="2">
        <v>779</v>
      </c>
      <c r="G704" s="2">
        <v>668</v>
      </c>
      <c r="H704" s="2">
        <v>170</v>
      </c>
      <c r="I704" s="2">
        <v>313</v>
      </c>
      <c r="J704" s="2">
        <v>431</v>
      </c>
      <c r="K704" s="2">
        <v>64</v>
      </c>
      <c r="L704" s="2">
        <v>526</v>
      </c>
      <c r="M704" s="2">
        <v>925</v>
      </c>
      <c r="N704" s="2">
        <v>689</v>
      </c>
      <c r="O704" s="2">
        <v>802</v>
      </c>
      <c r="P704" s="2">
        <v>276</v>
      </c>
      <c r="Q704" s="2">
        <v>131</v>
      </c>
      <c r="T704" s="2">
        <v>17</v>
      </c>
      <c r="U704" s="2">
        <v>386</v>
      </c>
      <c r="V704" s="2">
        <v>948</v>
      </c>
      <c r="W704" s="2">
        <v>547</v>
      </c>
      <c r="X704" s="2">
        <v>783</v>
      </c>
      <c r="Y704" s="2">
        <v>672</v>
      </c>
      <c r="Z704" s="2">
        <v>174</v>
      </c>
      <c r="AA704" s="2">
        <v>317</v>
      </c>
      <c r="AB704" s="2">
        <v>427</v>
      </c>
      <c r="AC704" s="2">
        <v>60</v>
      </c>
      <c r="AD704" s="2">
        <v>522</v>
      </c>
      <c r="AE704" s="2">
        <v>921</v>
      </c>
      <c r="AF704" s="2">
        <v>693</v>
      </c>
      <c r="AG704" s="2">
        <v>806</v>
      </c>
      <c r="AH704" s="2">
        <v>280</v>
      </c>
      <c r="AI704" s="2">
        <v>135</v>
      </c>
    </row>
    <row r="705" spans="2:35" x14ac:dyDescent="0.2">
      <c r="B705" s="2">
        <v>434</v>
      </c>
      <c r="C705" s="2">
        <v>33</v>
      </c>
      <c r="D705" s="2">
        <v>531</v>
      </c>
      <c r="E705" s="2">
        <v>900</v>
      </c>
      <c r="F705" s="2">
        <v>688</v>
      </c>
      <c r="G705" s="2">
        <v>831</v>
      </c>
      <c r="H705" s="2">
        <v>269</v>
      </c>
      <c r="I705" s="2">
        <v>158</v>
      </c>
      <c r="J705" s="2">
        <v>12</v>
      </c>
      <c r="K705" s="2">
        <v>411</v>
      </c>
      <c r="L705" s="2">
        <v>937</v>
      </c>
      <c r="M705" s="2">
        <v>570</v>
      </c>
      <c r="N705" s="2">
        <v>790</v>
      </c>
      <c r="O705" s="2">
        <v>645</v>
      </c>
      <c r="P705" s="2">
        <v>183</v>
      </c>
      <c r="Q705" s="2">
        <v>296</v>
      </c>
      <c r="T705" s="2">
        <v>438</v>
      </c>
      <c r="U705" s="2">
        <v>37</v>
      </c>
      <c r="V705" s="2">
        <v>535</v>
      </c>
      <c r="W705" s="2">
        <v>904</v>
      </c>
      <c r="X705" s="2">
        <v>684</v>
      </c>
      <c r="Y705" s="2">
        <v>827</v>
      </c>
      <c r="Z705" s="2">
        <v>265</v>
      </c>
      <c r="AA705" s="2">
        <v>154</v>
      </c>
      <c r="AB705" s="2">
        <v>16</v>
      </c>
      <c r="AC705" s="2">
        <v>415</v>
      </c>
      <c r="AD705" s="2">
        <v>941</v>
      </c>
      <c r="AE705" s="2">
        <v>574</v>
      </c>
      <c r="AF705" s="2">
        <v>786</v>
      </c>
      <c r="AG705" s="2">
        <v>641</v>
      </c>
      <c r="AH705" s="2">
        <v>179</v>
      </c>
      <c r="AI705" s="2">
        <v>292</v>
      </c>
    </row>
    <row r="706" spans="2:35" x14ac:dyDescent="0.2">
      <c r="B706" s="2">
        <v>1006</v>
      </c>
      <c r="C706" s="2">
        <v>637</v>
      </c>
      <c r="D706" s="2">
        <v>79</v>
      </c>
      <c r="E706" s="2">
        <v>480</v>
      </c>
      <c r="F706" s="2">
        <v>244</v>
      </c>
      <c r="G706" s="2">
        <v>355</v>
      </c>
      <c r="H706" s="2">
        <v>849</v>
      </c>
      <c r="I706" s="2">
        <v>706</v>
      </c>
      <c r="J706" s="2">
        <v>600</v>
      </c>
      <c r="K706" s="2">
        <v>967</v>
      </c>
      <c r="L706" s="2">
        <v>501</v>
      </c>
      <c r="M706" s="2">
        <v>102</v>
      </c>
      <c r="N706" s="2">
        <v>330</v>
      </c>
      <c r="O706" s="2">
        <v>217</v>
      </c>
      <c r="P706" s="2">
        <v>747</v>
      </c>
      <c r="Q706" s="2">
        <v>892</v>
      </c>
      <c r="T706" s="2">
        <v>1002</v>
      </c>
      <c r="U706" s="2">
        <v>633</v>
      </c>
      <c r="V706" s="2">
        <v>75</v>
      </c>
      <c r="W706" s="2">
        <v>476</v>
      </c>
      <c r="X706" s="2">
        <v>248</v>
      </c>
      <c r="Y706" s="2">
        <v>359</v>
      </c>
      <c r="Z706" s="2">
        <v>853</v>
      </c>
      <c r="AA706" s="2">
        <v>710</v>
      </c>
      <c r="AB706" s="2">
        <v>596</v>
      </c>
      <c r="AC706" s="2">
        <v>963</v>
      </c>
      <c r="AD706" s="2">
        <v>497</v>
      </c>
      <c r="AE706" s="2">
        <v>98</v>
      </c>
      <c r="AF706" s="2">
        <v>334</v>
      </c>
      <c r="AG706" s="2">
        <v>221</v>
      </c>
      <c r="AH706" s="2">
        <v>751</v>
      </c>
      <c r="AI706" s="2">
        <v>896</v>
      </c>
    </row>
    <row r="707" spans="2:35" x14ac:dyDescent="0.2">
      <c r="B707" s="2">
        <v>585</v>
      </c>
      <c r="C707" s="2">
        <v>986</v>
      </c>
      <c r="D707" s="2">
        <v>492</v>
      </c>
      <c r="E707" s="2">
        <v>123</v>
      </c>
      <c r="F707" s="2">
        <v>343</v>
      </c>
      <c r="G707" s="2">
        <v>200</v>
      </c>
      <c r="H707" s="2">
        <v>758</v>
      </c>
      <c r="I707" s="2">
        <v>869</v>
      </c>
      <c r="J707" s="2">
        <v>1011</v>
      </c>
      <c r="K707" s="2">
        <v>612</v>
      </c>
      <c r="L707" s="2">
        <v>82</v>
      </c>
      <c r="M707" s="2">
        <v>449</v>
      </c>
      <c r="N707" s="2">
        <v>237</v>
      </c>
      <c r="O707" s="2">
        <v>382</v>
      </c>
      <c r="P707" s="2">
        <v>848</v>
      </c>
      <c r="Q707" s="2">
        <v>735</v>
      </c>
      <c r="T707" s="2">
        <v>589</v>
      </c>
      <c r="U707" s="2">
        <v>990</v>
      </c>
      <c r="V707" s="2">
        <v>496</v>
      </c>
      <c r="W707" s="2">
        <v>127</v>
      </c>
      <c r="X707" s="2">
        <v>339</v>
      </c>
      <c r="Y707" s="2">
        <v>196</v>
      </c>
      <c r="Z707" s="2">
        <v>754</v>
      </c>
      <c r="AA707" s="2">
        <v>865</v>
      </c>
      <c r="AB707" s="2">
        <v>1015</v>
      </c>
      <c r="AC707" s="2">
        <v>616</v>
      </c>
      <c r="AD707" s="2">
        <v>86</v>
      </c>
      <c r="AE707" s="2">
        <v>453</v>
      </c>
      <c r="AF707" s="2">
        <v>233</v>
      </c>
      <c r="AG707" s="2">
        <v>378</v>
      </c>
      <c r="AH707" s="2">
        <v>844</v>
      </c>
      <c r="AI707" s="2">
        <v>731</v>
      </c>
    </row>
    <row r="708" spans="2:35" x14ac:dyDescent="0.2">
      <c r="B708" s="2">
        <v>920</v>
      </c>
      <c r="C708" s="2">
        <v>519</v>
      </c>
      <c r="D708" s="2">
        <v>53</v>
      </c>
      <c r="E708" s="2">
        <v>422</v>
      </c>
      <c r="F708" s="2">
        <v>138</v>
      </c>
      <c r="G708" s="2">
        <v>281</v>
      </c>
      <c r="H708" s="2">
        <v>811</v>
      </c>
      <c r="I708" s="2">
        <v>700</v>
      </c>
      <c r="J708" s="2">
        <v>558</v>
      </c>
      <c r="K708" s="2">
        <v>957</v>
      </c>
      <c r="L708" s="2">
        <v>399</v>
      </c>
      <c r="M708" s="2">
        <v>32</v>
      </c>
      <c r="N708" s="2">
        <v>308</v>
      </c>
      <c r="O708" s="2">
        <v>163</v>
      </c>
      <c r="P708" s="2">
        <v>657</v>
      </c>
      <c r="Q708" s="2">
        <v>770</v>
      </c>
      <c r="T708" s="2">
        <v>916</v>
      </c>
      <c r="U708" s="2">
        <v>515</v>
      </c>
      <c r="V708" s="2">
        <v>49</v>
      </c>
      <c r="W708" s="2">
        <v>418</v>
      </c>
      <c r="X708" s="2">
        <v>142</v>
      </c>
      <c r="Y708" s="2">
        <v>285</v>
      </c>
      <c r="Z708" s="2">
        <v>815</v>
      </c>
      <c r="AA708" s="2">
        <v>704</v>
      </c>
      <c r="AB708" s="2">
        <v>554</v>
      </c>
      <c r="AC708" s="2">
        <v>953</v>
      </c>
      <c r="AD708" s="2">
        <v>395</v>
      </c>
      <c r="AE708" s="2">
        <v>28</v>
      </c>
      <c r="AF708" s="2">
        <v>312</v>
      </c>
      <c r="AG708" s="2">
        <v>167</v>
      </c>
      <c r="AH708" s="2">
        <v>661</v>
      </c>
      <c r="AI708" s="2">
        <v>774</v>
      </c>
    </row>
    <row r="709" spans="2:35" x14ac:dyDescent="0.2">
      <c r="B709" s="2">
        <v>563</v>
      </c>
      <c r="C709" s="2">
        <v>932</v>
      </c>
      <c r="D709" s="2">
        <v>402</v>
      </c>
      <c r="E709" s="2">
        <v>1</v>
      </c>
      <c r="F709" s="2">
        <v>301</v>
      </c>
      <c r="G709" s="2">
        <v>190</v>
      </c>
      <c r="H709" s="2">
        <v>656</v>
      </c>
      <c r="I709" s="2">
        <v>799</v>
      </c>
      <c r="J709" s="2">
        <v>905</v>
      </c>
      <c r="K709" s="2">
        <v>538</v>
      </c>
      <c r="L709" s="2">
        <v>44</v>
      </c>
      <c r="M709" s="2">
        <v>443</v>
      </c>
      <c r="N709" s="2">
        <v>151</v>
      </c>
      <c r="O709" s="2">
        <v>264</v>
      </c>
      <c r="P709" s="2">
        <v>822</v>
      </c>
      <c r="Q709" s="2">
        <v>677</v>
      </c>
      <c r="T709" s="2">
        <v>567</v>
      </c>
      <c r="U709" s="2">
        <v>936</v>
      </c>
      <c r="V709" s="2">
        <v>406</v>
      </c>
      <c r="W709" s="2">
        <v>5</v>
      </c>
      <c r="X709" s="2">
        <v>297</v>
      </c>
      <c r="Y709" s="2">
        <v>186</v>
      </c>
      <c r="Z709" s="2">
        <v>652</v>
      </c>
      <c r="AA709" s="2">
        <v>795</v>
      </c>
      <c r="AB709" s="2">
        <v>909</v>
      </c>
      <c r="AC709" s="2">
        <v>542</v>
      </c>
      <c r="AD709" s="2">
        <v>48</v>
      </c>
      <c r="AE709" s="2">
        <v>447</v>
      </c>
      <c r="AF709" s="2">
        <v>147</v>
      </c>
      <c r="AG709" s="2">
        <v>260</v>
      </c>
      <c r="AH709" s="2">
        <v>818</v>
      </c>
      <c r="AI709" s="2">
        <v>673</v>
      </c>
    </row>
    <row r="710" spans="2:35" x14ac:dyDescent="0.2">
      <c r="B710" s="2">
        <v>111</v>
      </c>
      <c r="C710" s="2">
        <v>512</v>
      </c>
      <c r="D710" s="2">
        <v>974</v>
      </c>
      <c r="E710" s="2">
        <v>605</v>
      </c>
      <c r="F710" s="2">
        <v>881</v>
      </c>
      <c r="G710" s="2">
        <v>738</v>
      </c>
      <c r="H710" s="2">
        <v>212</v>
      </c>
      <c r="I710" s="2">
        <v>323</v>
      </c>
      <c r="J710" s="2">
        <v>469</v>
      </c>
      <c r="K710" s="2">
        <v>70</v>
      </c>
      <c r="L710" s="2">
        <v>632</v>
      </c>
      <c r="M710" s="2">
        <v>999</v>
      </c>
      <c r="N710" s="2">
        <v>715</v>
      </c>
      <c r="O710" s="2">
        <v>860</v>
      </c>
      <c r="P710" s="2">
        <v>362</v>
      </c>
      <c r="Q710" s="2">
        <v>249</v>
      </c>
      <c r="T710" s="2">
        <v>107</v>
      </c>
      <c r="U710" s="2">
        <v>508</v>
      </c>
      <c r="V710" s="2">
        <v>970</v>
      </c>
      <c r="W710" s="2">
        <v>601</v>
      </c>
      <c r="X710" s="2">
        <v>885</v>
      </c>
      <c r="Y710" s="2">
        <v>742</v>
      </c>
      <c r="Z710" s="2">
        <v>216</v>
      </c>
      <c r="AA710" s="2">
        <v>327</v>
      </c>
      <c r="AB710" s="2">
        <v>465</v>
      </c>
      <c r="AC710" s="2">
        <v>66</v>
      </c>
      <c r="AD710" s="2">
        <v>628</v>
      </c>
      <c r="AE710" s="2">
        <v>995</v>
      </c>
      <c r="AF710" s="2">
        <v>719</v>
      </c>
      <c r="AG710" s="2">
        <v>864</v>
      </c>
      <c r="AH710" s="2">
        <v>366</v>
      </c>
      <c r="AI710" s="2">
        <v>253</v>
      </c>
    </row>
    <row r="711" spans="2:35" x14ac:dyDescent="0.2">
      <c r="B711" s="2">
        <v>460</v>
      </c>
      <c r="C711" s="2">
        <v>91</v>
      </c>
      <c r="D711" s="2">
        <v>617</v>
      </c>
      <c r="E711" s="2">
        <v>1018</v>
      </c>
      <c r="F711" s="2">
        <v>726</v>
      </c>
      <c r="G711" s="2">
        <v>837</v>
      </c>
      <c r="H711" s="2">
        <v>375</v>
      </c>
      <c r="I711" s="2">
        <v>232</v>
      </c>
      <c r="J711" s="2">
        <v>114</v>
      </c>
      <c r="K711" s="2">
        <v>481</v>
      </c>
      <c r="L711" s="2">
        <v>979</v>
      </c>
      <c r="M711" s="2">
        <v>580</v>
      </c>
      <c r="N711" s="2">
        <v>880</v>
      </c>
      <c r="O711" s="2">
        <v>767</v>
      </c>
      <c r="P711" s="2">
        <v>205</v>
      </c>
      <c r="Q711" s="2">
        <v>350</v>
      </c>
      <c r="T711" s="2">
        <v>464</v>
      </c>
      <c r="U711" s="2">
        <v>95</v>
      </c>
      <c r="V711" s="2">
        <v>621</v>
      </c>
      <c r="W711" s="2">
        <v>1022</v>
      </c>
      <c r="X711" s="2">
        <v>722</v>
      </c>
      <c r="Y711" s="2">
        <v>833</v>
      </c>
      <c r="Z711" s="2">
        <v>371</v>
      </c>
      <c r="AA711" s="2">
        <v>228</v>
      </c>
      <c r="AB711" s="2">
        <v>118</v>
      </c>
      <c r="AC711" s="2">
        <v>485</v>
      </c>
      <c r="AD711" s="2">
        <v>983</v>
      </c>
      <c r="AE711" s="2">
        <v>584</v>
      </c>
      <c r="AF711" s="2">
        <v>876</v>
      </c>
      <c r="AG711" s="2">
        <v>763</v>
      </c>
      <c r="AH711" s="2">
        <v>201</v>
      </c>
      <c r="AI711" s="2">
        <v>346</v>
      </c>
    </row>
    <row r="712" spans="2:35" x14ac:dyDescent="0.2">
      <c r="B712" s="2">
        <v>162</v>
      </c>
      <c r="C712" s="2">
        <v>305</v>
      </c>
      <c r="D712" s="2">
        <v>771</v>
      </c>
      <c r="E712" s="2">
        <v>660</v>
      </c>
      <c r="F712" s="2">
        <v>960</v>
      </c>
      <c r="G712" s="2">
        <v>559</v>
      </c>
      <c r="H712" s="2">
        <v>29</v>
      </c>
      <c r="I712" s="2">
        <v>398</v>
      </c>
      <c r="J712" s="2">
        <v>284</v>
      </c>
      <c r="K712" s="2">
        <v>139</v>
      </c>
      <c r="L712" s="2">
        <v>697</v>
      </c>
      <c r="M712" s="2">
        <v>810</v>
      </c>
      <c r="N712" s="2">
        <v>518</v>
      </c>
      <c r="O712" s="2">
        <v>917</v>
      </c>
      <c r="P712" s="2">
        <v>423</v>
      </c>
      <c r="Q712" s="2">
        <v>56</v>
      </c>
      <c r="T712" s="2">
        <v>166</v>
      </c>
      <c r="U712" s="2">
        <v>309</v>
      </c>
      <c r="V712" s="2">
        <v>775</v>
      </c>
      <c r="W712" s="2">
        <v>664</v>
      </c>
      <c r="X712" s="2">
        <v>956</v>
      </c>
      <c r="Y712" s="2">
        <v>555</v>
      </c>
      <c r="Z712" s="2">
        <v>25</v>
      </c>
      <c r="AA712" s="2">
        <v>394</v>
      </c>
      <c r="AB712" s="2">
        <v>288</v>
      </c>
      <c r="AC712" s="2">
        <v>143</v>
      </c>
      <c r="AD712" s="2">
        <v>701</v>
      </c>
      <c r="AE712" s="2">
        <v>814</v>
      </c>
      <c r="AF712" s="2">
        <v>514</v>
      </c>
      <c r="AG712" s="2">
        <v>913</v>
      </c>
      <c r="AH712" s="2">
        <v>419</v>
      </c>
      <c r="AI712" s="2">
        <v>52</v>
      </c>
    </row>
    <row r="713" spans="2:35" x14ac:dyDescent="0.2">
      <c r="B713" s="2">
        <v>261</v>
      </c>
      <c r="C713" s="2">
        <v>150</v>
      </c>
      <c r="D713" s="2">
        <v>680</v>
      </c>
      <c r="E713" s="2">
        <v>823</v>
      </c>
      <c r="F713" s="2">
        <v>539</v>
      </c>
      <c r="G713" s="2">
        <v>908</v>
      </c>
      <c r="H713" s="2">
        <v>442</v>
      </c>
      <c r="I713" s="2">
        <v>41</v>
      </c>
      <c r="J713" s="2">
        <v>191</v>
      </c>
      <c r="K713" s="2">
        <v>304</v>
      </c>
      <c r="L713" s="2">
        <v>798</v>
      </c>
      <c r="M713" s="2">
        <v>653</v>
      </c>
      <c r="N713" s="2">
        <v>929</v>
      </c>
      <c r="O713" s="2">
        <v>562</v>
      </c>
      <c r="P713" s="2">
        <v>4</v>
      </c>
      <c r="Q713" s="2">
        <v>403</v>
      </c>
      <c r="T713" s="2">
        <v>257</v>
      </c>
      <c r="U713" s="2">
        <v>146</v>
      </c>
      <c r="V713" s="2">
        <v>676</v>
      </c>
      <c r="W713" s="2">
        <v>819</v>
      </c>
      <c r="X713" s="2">
        <v>543</v>
      </c>
      <c r="Y713" s="2">
        <v>912</v>
      </c>
      <c r="Z713" s="2">
        <v>446</v>
      </c>
      <c r="AA713" s="2">
        <v>45</v>
      </c>
      <c r="AB713" s="2">
        <v>187</v>
      </c>
      <c r="AC713" s="2">
        <v>300</v>
      </c>
      <c r="AD713" s="2">
        <v>794</v>
      </c>
      <c r="AE713" s="2">
        <v>649</v>
      </c>
      <c r="AF713" s="2">
        <v>933</v>
      </c>
      <c r="AG713" s="2">
        <v>566</v>
      </c>
      <c r="AH713" s="2">
        <v>8</v>
      </c>
      <c r="AI713" s="2">
        <v>407</v>
      </c>
    </row>
    <row r="714" spans="2:35" x14ac:dyDescent="0.2">
      <c r="B714" s="2">
        <v>857</v>
      </c>
      <c r="C714" s="2">
        <v>714</v>
      </c>
      <c r="D714" s="2">
        <v>252</v>
      </c>
      <c r="E714" s="2">
        <v>363</v>
      </c>
      <c r="F714" s="2">
        <v>71</v>
      </c>
      <c r="G714" s="2">
        <v>472</v>
      </c>
      <c r="H714" s="2">
        <v>998</v>
      </c>
      <c r="I714" s="2">
        <v>629</v>
      </c>
      <c r="J714" s="2">
        <v>739</v>
      </c>
      <c r="K714" s="2">
        <v>884</v>
      </c>
      <c r="L714" s="2">
        <v>322</v>
      </c>
      <c r="M714" s="2">
        <v>209</v>
      </c>
      <c r="N714" s="2">
        <v>509</v>
      </c>
      <c r="O714" s="2">
        <v>110</v>
      </c>
      <c r="P714" s="2">
        <v>608</v>
      </c>
      <c r="Q714" s="2">
        <v>975</v>
      </c>
      <c r="T714" s="2">
        <v>861</v>
      </c>
      <c r="U714" s="2">
        <v>718</v>
      </c>
      <c r="V714" s="2">
        <v>256</v>
      </c>
      <c r="W714" s="2">
        <v>367</v>
      </c>
      <c r="X714" s="2">
        <v>67</v>
      </c>
      <c r="Y714" s="2">
        <v>468</v>
      </c>
      <c r="Z714" s="2">
        <v>994</v>
      </c>
      <c r="AA714" s="2">
        <v>625</v>
      </c>
      <c r="AB714" s="2">
        <v>743</v>
      </c>
      <c r="AC714" s="2">
        <v>888</v>
      </c>
      <c r="AD714" s="2">
        <v>326</v>
      </c>
      <c r="AE714" s="2">
        <v>213</v>
      </c>
      <c r="AF714" s="2">
        <v>505</v>
      </c>
      <c r="AG714" s="2">
        <v>106</v>
      </c>
      <c r="AH714" s="2">
        <v>604</v>
      </c>
      <c r="AI714" s="2">
        <v>971</v>
      </c>
    </row>
    <row r="715" spans="2:35" x14ac:dyDescent="0.2">
      <c r="B715" s="2">
        <v>766</v>
      </c>
      <c r="C715" s="2">
        <v>877</v>
      </c>
      <c r="D715" s="2">
        <v>351</v>
      </c>
      <c r="E715" s="2">
        <v>208</v>
      </c>
      <c r="F715" s="2">
        <v>484</v>
      </c>
      <c r="G715" s="2">
        <v>115</v>
      </c>
      <c r="H715" s="2">
        <v>577</v>
      </c>
      <c r="I715" s="2">
        <v>978</v>
      </c>
      <c r="J715" s="2">
        <v>840</v>
      </c>
      <c r="K715" s="2">
        <v>727</v>
      </c>
      <c r="L715" s="2">
        <v>229</v>
      </c>
      <c r="M715" s="2">
        <v>374</v>
      </c>
      <c r="N715" s="2">
        <v>90</v>
      </c>
      <c r="O715" s="2">
        <v>457</v>
      </c>
      <c r="P715" s="2">
        <v>1019</v>
      </c>
      <c r="Q715" s="2">
        <v>620</v>
      </c>
      <c r="T715" s="2">
        <v>762</v>
      </c>
      <c r="U715" s="2">
        <v>873</v>
      </c>
      <c r="V715" s="2">
        <v>347</v>
      </c>
      <c r="W715" s="2">
        <v>204</v>
      </c>
      <c r="X715" s="2">
        <v>488</v>
      </c>
      <c r="Y715" s="2">
        <v>119</v>
      </c>
      <c r="Z715" s="2">
        <v>581</v>
      </c>
      <c r="AA715" s="2">
        <v>982</v>
      </c>
      <c r="AB715" s="2">
        <v>836</v>
      </c>
      <c r="AC715" s="2">
        <v>723</v>
      </c>
      <c r="AD715" s="2">
        <v>225</v>
      </c>
      <c r="AE715" s="2">
        <v>370</v>
      </c>
      <c r="AF715" s="2">
        <v>94</v>
      </c>
      <c r="AG715" s="2">
        <v>461</v>
      </c>
      <c r="AH715" s="2">
        <v>1023</v>
      </c>
      <c r="AI715" s="2">
        <v>624</v>
      </c>
    </row>
    <row r="716" spans="2:35" x14ac:dyDescent="0.2">
      <c r="B716" s="2">
        <v>803</v>
      </c>
      <c r="C716" s="2">
        <v>692</v>
      </c>
      <c r="D716" s="2">
        <v>130</v>
      </c>
      <c r="E716" s="2">
        <v>273</v>
      </c>
      <c r="F716" s="2">
        <v>61</v>
      </c>
      <c r="G716" s="2">
        <v>430</v>
      </c>
      <c r="H716" s="2">
        <v>928</v>
      </c>
      <c r="I716" s="2">
        <v>527</v>
      </c>
      <c r="J716" s="2">
        <v>665</v>
      </c>
      <c r="K716" s="2">
        <v>778</v>
      </c>
      <c r="L716" s="2">
        <v>316</v>
      </c>
      <c r="M716" s="2">
        <v>171</v>
      </c>
      <c r="N716" s="2">
        <v>391</v>
      </c>
      <c r="O716" s="2">
        <v>24</v>
      </c>
      <c r="P716" s="2">
        <v>550</v>
      </c>
      <c r="Q716" s="2">
        <v>949</v>
      </c>
      <c r="T716" s="2">
        <v>807</v>
      </c>
      <c r="U716" s="2">
        <v>696</v>
      </c>
      <c r="V716" s="2">
        <v>134</v>
      </c>
      <c r="W716" s="2">
        <v>277</v>
      </c>
      <c r="X716" s="2">
        <v>57</v>
      </c>
      <c r="Y716" s="2">
        <v>426</v>
      </c>
      <c r="Z716" s="2">
        <v>924</v>
      </c>
      <c r="AA716" s="2">
        <v>523</v>
      </c>
      <c r="AB716" s="2">
        <v>669</v>
      </c>
      <c r="AC716" s="2">
        <v>782</v>
      </c>
      <c r="AD716" s="2">
        <v>320</v>
      </c>
      <c r="AE716" s="2">
        <v>175</v>
      </c>
      <c r="AF716" s="2">
        <v>387</v>
      </c>
      <c r="AG716" s="2">
        <v>20</v>
      </c>
      <c r="AH716" s="2">
        <v>546</v>
      </c>
      <c r="AI716" s="2">
        <v>945</v>
      </c>
    </row>
    <row r="717" spans="2:35" x14ac:dyDescent="0.2">
      <c r="B717" s="2">
        <v>648</v>
      </c>
      <c r="C717" s="2">
        <v>791</v>
      </c>
      <c r="D717" s="2">
        <v>293</v>
      </c>
      <c r="E717" s="2">
        <v>182</v>
      </c>
      <c r="F717" s="2">
        <v>410</v>
      </c>
      <c r="G717" s="2">
        <v>9</v>
      </c>
      <c r="H717" s="2">
        <v>571</v>
      </c>
      <c r="I717" s="2">
        <v>940</v>
      </c>
      <c r="J717" s="2">
        <v>830</v>
      </c>
      <c r="K717" s="2">
        <v>685</v>
      </c>
      <c r="L717" s="2">
        <v>159</v>
      </c>
      <c r="M717" s="2">
        <v>272</v>
      </c>
      <c r="N717" s="2">
        <v>36</v>
      </c>
      <c r="O717" s="2">
        <v>435</v>
      </c>
      <c r="P717" s="2">
        <v>897</v>
      </c>
      <c r="Q717" s="2">
        <v>530</v>
      </c>
      <c r="T717" s="2">
        <v>644</v>
      </c>
      <c r="U717" s="2">
        <v>787</v>
      </c>
      <c r="V717" s="2">
        <v>289</v>
      </c>
      <c r="W717" s="2">
        <v>178</v>
      </c>
      <c r="X717" s="2">
        <v>414</v>
      </c>
      <c r="Y717" s="2">
        <v>13</v>
      </c>
      <c r="Z717" s="2">
        <v>575</v>
      </c>
      <c r="AA717" s="2">
        <v>944</v>
      </c>
      <c r="AB717" s="2">
        <v>826</v>
      </c>
      <c r="AC717" s="2">
        <v>681</v>
      </c>
      <c r="AD717" s="2">
        <v>155</v>
      </c>
      <c r="AE717" s="2">
        <v>268</v>
      </c>
      <c r="AF717" s="2">
        <v>40</v>
      </c>
      <c r="AG717" s="2">
        <v>439</v>
      </c>
      <c r="AH717" s="2">
        <v>901</v>
      </c>
      <c r="AI717" s="2">
        <v>534</v>
      </c>
    </row>
    <row r="718" spans="2:35" x14ac:dyDescent="0.2">
      <c r="B718" s="2">
        <v>220</v>
      </c>
      <c r="C718" s="2">
        <v>331</v>
      </c>
      <c r="D718" s="2">
        <v>889</v>
      </c>
      <c r="E718" s="2">
        <v>746</v>
      </c>
      <c r="F718" s="2">
        <v>966</v>
      </c>
      <c r="G718" s="2">
        <v>597</v>
      </c>
      <c r="H718" s="2">
        <v>103</v>
      </c>
      <c r="I718" s="2">
        <v>504</v>
      </c>
      <c r="J718" s="2">
        <v>354</v>
      </c>
      <c r="K718" s="2">
        <v>241</v>
      </c>
      <c r="L718" s="2">
        <v>707</v>
      </c>
      <c r="M718" s="2">
        <v>852</v>
      </c>
      <c r="N718" s="2">
        <v>640</v>
      </c>
      <c r="O718" s="2">
        <v>1007</v>
      </c>
      <c r="P718" s="2">
        <v>477</v>
      </c>
      <c r="Q718" s="2">
        <v>78</v>
      </c>
      <c r="T718" s="2">
        <v>224</v>
      </c>
      <c r="U718" s="2">
        <v>335</v>
      </c>
      <c r="V718" s="2">
        <v>893</v>
      </c>
      <c r="W718" s="2">
        <v>750</v>
      </c>
      <c r="X718" s="2">
        <v>962</v>
      </c>
      <c r="Y718" s="2">
        <v>593</v>
      </c>
      <c r="Z718" s="2">
        <v>99</v>
      </c>
      <c r="AA718" s="2">
        <v>500</v>
      </c>
      <c r="AB718" s="2">
        <v>358</v>
      </c>
      <c r="AC718" s="2">
        <v>245</v>
      </c>
      <c r="AD718" s="2">
        <v>711</v>
      </c>
      <c r="AE718" s="2">
        <v>856</v>
      </c>
      <c r="AF718" s="2">
        <v>636</v>
      </c>
      <c r="AG718" s="2">
        <v>1003</v>
      </c>
      <c r="AH718" s="2">
        <v>473</v>
      </c>
      <c r="AI718" s="2">
        <v>74</v>
      </c>
    </row>
    <row r="719" spans="2:35" x14ac:dyDescent="0.2">
      <c r="B719" s="2">
        <v>383</v>
      </c>
      <c r="C719" s="2">
        <v>240</v>
      </c>
      <c r="D719" s="2">
        <v>734</v>
      </c>
      <c r="E719" s="2">
        <v>845</v>
      </c>
      <c r="F719" s="2">
        <v>609</v>
      </c>
      <c r="G719" s="2">
        <v>1010</v>
      </c>
      <c r="H719" s="2">
        <v>452</v>
      </c>
      <c r="I719" s="2">
        <v>83</v>
      </c>
      <c r="J719" s="2">
        <v>197</v>
      </c>
      <c r="K719" s="2">
        <v>342</v>
      </c>
      <c r="L719" s="2">
        <v>872</v>
      </c>
      <c r="M719" s="2">
        <v>759</v>
      </c>
      <c r="N719" s="2">
        <v>987</v>
      </c>
      <c r="O719" s="2">
        <v>588</v>
      </c>
      <c r="P719" s="2">
        <v>122</v>
      </c>
      <c r="Q719" s="2">
        <v>489</v>
      </c>
      <c r="T719" s="2">
        <v>379</v>
      </c>
      <c r="U719" s="2">
        <v>236</v>
      </c>
      <c r="V719" s="2">
        <v>730</v>
      </c>
      <c r="W719" s="2">
        <v>841</v>
      </c>
      <c r="X719" s="2">
        <v>613</v>
      </c>
      <c r="Y719" s="2">
        <v>1014</v>
      </c>
      <c r="Z719" s="2">
        <v>456</v>
      </c>
      <c r="AA719" s="2">
        <v>87</v>
      </c>
      <c r="AB719" s="2">
        <v>193</v>
      </c>
      <c r="AC719" s="2">
        <v>338</v>
      </c>
      <c r="AD719" s="2">
        <v>868</v>
      </c>
      <c r="AE719" s="2">
        <v>755</v>
      </c>
      <c r="AF719" s="2">
        <v>991</v>
      </c>
      <c r="AG719" s="2">
        <v>592</v>
      </c>
      <c r="AH719" s="2">
        <v>126</v>
      </c>
      <c r="AI719" s="2">
        <v>493</v>
      </c>
    </row>
    <row r="720" spans="2:35" x14ac:dyDescent="0.2">
      <c r="B720" s="2">
        <v>370</v>
      </c>
      <c r="C720" s="2">
        <v>225</v>
      </c>
      <c r="D720" s="2">
        <v>723</v>
      </c>
      <c r="E720" s="2">
        <v>836</v>
      </c>
      <c r="F720" s="2">
        <v>624</v>
      </c>
      <c r="G720" s="2">
        <v>1023</v>
      </c>
      <c r="H720" s="2">
        <v>461</v>
      </c>
      <c r="I720" s="2">
        <v>94</v>
      </c>
      <c r="J720" s="2">
        <v>204</v>
      </c>
      <c r="K720" s="2">
        <v>347</v>
      </c>
      <c r="L720" s="2">
        <v>873</v>
      </c>
      <c r="M720" s="2">
        <v>762</v>
      </c>
      <c r="N720" s="2">
        <v>982</v>
      </c>
      <c r="O720" s="2">
        <v>581</v>
      </c>
      <c r="P720" s="2">
        <v>119</v>
      </c>
      <c r="Q720" s="2">
        <v>488</v>
      </c>
      <c r="T720" s="2">
        <v>374</v>
      </c>
      <c r="U720" s="2">
        <v>229</v>
      </c>
      <c r="V720" s="2">
        <v>727</v>
      </c>
      <c r="W720" s="2">
        <v>840</v>
      </c>
      <c r="X720" s="2">
        <v>620</v>
      </c>
      <c r="Y720" s="2">
        <v>1019</v>
      </c>
      <c r="Z720" s="2">
        <v>457</v>
      </c>
      <c r="AA720" s="2">
        <v>90</v>
      </c>
      <c r="AB720" s="2">
        <v>208</v>
      </c>
      <c r="AC720" s="2">
        <v>351</v>
      </c>
      <c r="AD720" s="2">
        <v>877</v>
      </c>
      <c r="AE720" s="2">
        <v>766</v>
      </c>
      <c r="AF720" s="2">
        <v>978</v>
      </c>
      <c r="AG720" s="2">
        <v>577</v>
      </c>
      <c r="AH720" s="2">
        <v>115</v>
      </c>
      <c r="AI720" s="2">
        <v>484</v>
      </c>
    </row>
    <row r="721" spans="2:35" x14ac:dyDescent="0.2">
      <c r="B721" s="2">
        <v>213</v>
      </c>
      <c r="C721" s="2">
        <v>326</v>
      </c>
      <c r="D721" s="2">
        <v>888</v>
      </c>
      <c r="E721" s="2">
        <v>743</v>
      </c>
      <c r="F721" s="2">
        <v>971</v>
      </c>
      <c r="G721" s="2">
        <v>604</v>
      </c>
      <c r="H721" s="2">
        <v>106</v>
      </c>
      <c r="I721" s="2">
        <v>505</v>
      </c>
      <c r="J721" s="2">
        <v>367</v>
      </c>
      <c r="K721" s="2">
        <v>256</v>
      </c>
      <c r="L721" s="2">
        <v>718</v>
      </c>
      <c r="M721" s="2">
        <v>861</v>
      </c>
      <c r="N721" s="2">
        <v>625</v>
      </c>
      <c r="O721" s="2">
        <v>994</v>
      </c>
      <c r="P721" s="2">
        <v>468</v>
      </c>
      <c r="Q721" s="2">
        <v>67</v>
      </c>
      <c r="T721" s="2">
        <v>209</v>
      </c>
      <c r="U721" s="2">
        <v>322</v>
      </c>
      <c r="V721" s="2">
        <v>884</v>
      </c>
      <c r="W721" s="2">
        <v>739</v>
      </c>
      <c r="X721" s="2">
        <v>975</v>
      </c>
      <c r="Y721" s="2">
        <v>608</v>
      </c>
      <c r="Z721" s="2">
        <v>110</v>
      </c>
      <c r="AA721" s="2">
        <v>509</v>
      </c>
      <c r="AB721" s="2">
        <v>363</v>
      </c>
      <c r="AC721" s="2">
        <v>252</v>
      </c>
      <c r="AD721" s="2">
        <v>714</v>
      </c>
      <c r="AE721" s="2">
        <v>857</v>
      </c>
      <c r="AF721" s="2">
        <v>629</v>
      </c>
      <c r="AG721" s="2">
        <v>998</v>
      </c>
      <c r="AH721" s="2">
        <v>472</v>
      </c>
      <c r="AI721" s="2">
        <v>71</v>
      </c>
    </row>
    <row r="722" spans="2:35" x14ac:dyDescent="0.2">
      <c r="B722" s="2">
        <v>649</v>
      </c>
      <c r="C722" s="2">
        <v>794</v>
      </c>
      <c r="D722" s="2">
        <v>300</v>
      </c>
      <c r="E722" s="2">
        <v>187</v>
      </c>
      <c r="F722" s="2">
        <v>407</v>
      </c>
      <c r="G722" s="2">
        <v>8</v>
      </c>
      <c r="H722" s="2">
        <v>566</v>
      </c>
      <c r="I722" s="2">
        <v>933</v>
      </c>
      <c r="J722" s="2">
        <v>819</v>
      </c>
      <c r="K722" s="2">
        <v>676</v>
      </c>
      <c r="L722" s="2">
        <v>146</v>
      </c>
      <c r="M722" s="2">
        <v>257</v>
      </c>
      <c r="N722" s="2">
        <v>45</v>
      </c>
      <c r="O722" s="2">
        <v>446</v>
      </c>
      <c r="P722" s="2">
        <v>912</v>
      </c>
      <c r="Q722" s="2">
        <v>543</v>
      </c>
      <c r="T722" s="2">
        <v>653</v>
      </c>
      <c r="U722" s="2">
        <v>798</v>
      </c>
      <c r="V722" s="2">
        <v>304</v>
      </c>
      <c r="W722" s="2">
        <v>191</v>
      </c>
      <c r="X722" s="2">
        <v>403</v>
      </c>
      <c r="Y722" s="2">
        <v>4</v>
      </c>
      <c r="Z722" s="2">
        <v>562</v>
      </c>
      <c r="AA722" s="2">
        <v>929</v>
      </c>
      <c r="AB722" s="2">
        <v>823</v>
      </c>
      <c r="AC722" s="2">
        <v>680</v>
      </c>
      <c r="AD722" s="2">
        <v>150</v>
      </c>
      <c r="AE722" s="2">
        <v>261</v>
      </c>
      <c r="AF722" s="2">
        <v>41</v>
      </c>
      <c r="AG722" s="2">
        <v>442</v>
      </c>
      <c r="AH722" s="2">
        <v>908</v>
      </c>
      <c r="AI722" s="2">
        <v>539</v>
      </c>
    </row>
    <row r="723" spans="2:35" x14ac:dyDescent="0.2">
      <c r="B723" s="2">
        <v>814</v>
      </c>
      <c r="C723" s="2">
        <v>701</v>
      </c>
      <c r="D723" s="2">
        <v>143</v>
      </c>
      <c r="E723" s="2">
        <v>288</v>
      </c>
      <c r="F723" s="2">
        <v>52</v>
      </c>
      <c r="G723" s="2">
        <v>419</v>
      </c>
      <c r="H723" s="2">
        <v>913</v>
      </c>
      <c r="I723" s="2">
        <v>514</v>
      </c>
      <c r="J723" s="2">
        <v>664</v>
      </c>
      <c r="K723" s="2">
        <v>775</v>
      </c>
      <c r="L723" s="2">
        <v>309</v>
      </c>
      <c r="M723" s="2">
        <v>166</v>
      </c>
      <c r="N723" s="2">
        <v>394</v>
      </c>
      <c r="O723" s="2">
        <v>25</v>
      </c>
      <c r="P723" s="2">
        <v>555</v>
      </c>
      <c r="Q723" s="2">
        <v>956</v>
      </c>
      <c r="T723" s="2">
        <v>810</v>
      </c>
      <c r="U723" s="2">
        <v>697</v>
      </c>
      <c r="V723" s="2">
        <v>139</v>
      </c>
      <c r="W723" s="2">
        <v>284</v>
      </c>
      <c r="X723" s="2">
        <v>56</v>
      </c>
      <c r="Y723" s="2">
        <v>423</v>
      </c>
      <c r="Z723" s="2">
        <v>917</v>
      </c>
      <c r="AA723" s="2">
        <v>518</v>
      </c>
      <c r="AB723" s="2">
        <v>660</v>
      </c>
      <c r="AC723" s="2">
        <v>771</v>
      </c>
      <c r="AD723" s="2">
        <v>305</v>
      </c>
      <c r="AE723" s="2">
        <v>162</v>
      </c>
      <c r="AF723" s="2">
        <v>398</v>
      </c>
      <c r="AG723" s="2">
        <v>29</v>
      </c>
      <c r="AH723" s="2">
        <v>559</v>
      </c>
      <c r="AI723" s="2">
        <v>960</v>
      </c>
    </row>
    <row r="724" spans="2:35" x14ac:dyDescent="0.2">
      <c r="B724" s="2">
        <v>755</v>
      </c>
      <c r="C724" s="2">
        <v>868</v>
      </c>
      <c r="D724" s="2">
        <v>338</v>
      </c>
      <c r="E724" s="2">
        <v>193</v>
      </c>
      <c r="F724" s="2">
        <v>493</v>
      </c>
      <c r="G724" s="2">
        <v>126</v>
      </c>
      <c r="H724" s="2">
        <v>592</v>
      </c>
      <c r="I724" s="2">
        <v>991</v>
      </c>
      <c r="J724" s="2">
        <v>841</v>
      </c>
      <c r="K724" s="2">
        <v>730</v>
      </c>
      <c r="L724" s="2">
        <v>236</v>
      </c>
      <c r="M724" s="2">
        <v>379</v>
      </c>
      <c r="N724" s="2">
        <v>87</v>
      </c>
      <c r="O724" s="2">
        <v>456</v>
      </c>
      <c r="P724" s="2">
        <v>1014</v>
      </c>
      <c r="Q724" s="2">
        <v>613</v>
      </c>
      <c r="T724" s="2">
        <v>759</v>
      </c>
      <c r="U724" s="2">
        <v>872</v>
      </c>
      <c r="V724" s="2">
        <v>342</v>
      </c>
      <c r="W724" s="2">
        <v>197</v>
      </c>
      <c r="X724" s="2">
        <v>489</v>
      </c>
      <c r="Y724" s="2">
        <v>122</v>
      </c>
      <c r="Z724" s="2">
        <v>588</v>
      </c>
      <c r="AA724" s="2">
        <v>987</v>
      </c>
      <c r="AB724" s="2">
        <v>845</v>
      </c>
      <c r="AC724" s="2">
        <v>734</v>
      </c>
      <c r="AD724" s="2">
        <v>240</v>
      </c>
      <c r="AE724" s="2">
        <v>383</v>
      </c>
      <c r="AF724" s="2">
        <v>83</v>
      </c>
      <c r="AG724" s="2">
        <v>452</v>
      </c>
      <c r="AH724" s="2">
        <v>1010</v>
      </c>
      <c r="AI724" s="2">
        <v>609</v>
      </c>
    </row>
    <row r="725" spans="2:35" x14ac:dyDescent="0.2">
      <c r="B725" s="2">
        <v>856</v>
      </c>
      <c r="C725" s="2">
        <v>711</v>
      </c>
      <c r="D725" s="2">
        <v>245</v>
      </c>
      <c r="E725" s="2">
        <v>358</v>
      </c>
      <c r="F725" s="2">
        <v>74</v>
      </c>
      <c r="G725" s="2">
        <v>473</v>
      </c>
      <c r="H725" s="2">
        <v>1003</v>
      </c>
      <c r="I725" s="2">
        <v>636</v>
      </c>
      <c r="J725" s="2">
        <v>750</v>
      </c>
      <c r="K725" s="2">
        <v>893</v>
      </c>
      <c r="L725" s="2">
        <v>335</v>
      </c>
      <c r="M725" s="2">
        <v>224</v>
      </c>
      <c r="N725" s="2">
        <v>500</v>
      </c>
      <c r="O725" s="2">
        <v>99</v>
      </c>
      <c r="P725" s="2">
        <v>593</v>
      </c>
      <c r="Q725" s="2">
        <v>962</v>
      </c>
      <c r="T725" s="2">
        <v>852</v>
      </c>
      <c r="U725" s="2">
        <v>707</v>
      </c>
      <c r="V725" s="2">
        <v>241</v>
      </c>
      <c r="W725" s="2">
        <v>354</v>
      </c>
      <c r="X725" s="2">
        <v>78</v>
      </c>
      <c r="Y725" s="2">
        <v>477</v>
      </c>
      <c r="Z725" s="2">
        <v>1007</v>
      </c>
      <c r="AA725" s="2">
        <v>640</v>
      </c>
      <c r="AB725" s="2">
        <v>746</v>
      </c>
      <c r="AC725" s="2">
        <v>889</v>
      </c>
      <c r="AD725" s="2">
        <v>331</v>
      </c>
      <c r="AE725" s="2">
        <v>220</v>
      </c>
      <c r="AF725" s="2">
        <v>504</v>
      </c>
      <c r="AG725" s="2">
        <v>103</v>
      </c>
      <c r="AH725" s="2">
        <v>597</v>
      </c>
      <c r="AI725" s="2">
        <v>966</v>
      </c>
    </row>
    <row r="726" spans="2:35" x14ac:dyDescent="0.2">
      <c r="B726" s="2">
        <v>268</v>
      </c>
      <c r="C726" s="2">
        <v>155</v>
      </c>
      <c r="D726" s="2">
        <v>681</v>
      </c>
      <c r="E726" s="2">
        <v>826</v>
      </c>
      <c r="F726" s="2">
        <v>534</v>
      </c>
      <c r="G726" s="2">
        <v>901</v>
      </c>
      <c r="H726" s="2">
        <v>439</v>
      </c>
      <c r="I726" s="2">
        <v>40</v>
      </c>
      <c r="J726" s="2">
        <v>178</v>
      </c>
      <c r="K726" s="2">
        <v>289</v>
      </c>
      <c r="L726" s="2">
        <v>787</v>
      </c>
      <c r="M726" s="2">
        <v>644</v>
      </c>
      <c r="N726" s="2">
        <v>944</v>
      </c>
      <c r="O726" s="2">
        <v>575</v>
      </c>
      <c r="P726" s="2">
        <v>13</v>
      </c>
      <c r="Q726" s="2">
        <v>414</v>
      </c>
      <c r="T726" s="2">
        <v>272</v>
      </c>
      <c r="U726" s="2">
        <v>159</v>
      </c>
      <c r="V726" s="2">
        <v>685</v>
      </c>
      <c r="W726" s="2">
        <v>830</v>
      </c>
      <c r="X726" s="2">
        <v>530</v>
      </c>
      <c r="Y726" s="2">
        <v>897</v>
      </c>
      <c r="Z726" s="2">
        <v>435</v>
      </c>
      <c r="AA726" s="2">
        <v>36</v>
      </c>
      <c r="AB726" s="2">
        <v>182</v>
      </c>
      <c r="AC726" s="2">
        <v>293</v>
      </c>
      <c r="AD726" s="2">
        <v>791</v>
      </c>
      <c r="AE726" s="2">
        <v>648</v>
      </c>
      <c r="AF726" s="2">
        <v>940</v>
      </c>
      <c r="AG726" s="2">
        <v>571</v>
      </c>
      <c r="AH726" s="2">
        <v>9</v>
      </c>
      <c r="AI726" s="2">
        <v>410</v>
      </c>
    </row>
    <row r="727" spans="2:35" x14ac:dyDescent="0.2">
      <c r="B727" s="2">
        <v>175</v>
      </c>
      <c r="C727" s="2">
        <v>320</v>
      </c>
      <c r="D727" s="2">
        <v>782</v>
      </c>
      <c r="E727" s="2">
        <v>669</v>
      </c>
      <c r="F727" s="2">
        <v>945</v>
      </c>
      <c r="G727" s="2">
        <v>546</v>
      </c>
      <c r="H727" s="2">
        <v>20</v>
      </c>
      <c r="I727" s="2">
        <v>387</v>
      </c>
      <c r="J727" s="2">
        <v>277</v>
      </c>
      <c r="K727" s="2">
        <v>134</v>
      </c>
      <c r="L727" s="2">
        <v>696</v>
      </c>
      <c r="M727" s="2">
        <v>807</v>
      </c>
      <c r="N727" s="2">
        <v>523</v>
      </c>
      <c r="O727" s="2">
        <v>924</v>
      </c>
      <c r="P727" s="2">
        <v>426</v>
      </c>
      <c r="Q727" s="2">
        <v>57</v>
      </c>
      <c r="T727" s="2">
        <v>171</v>
      </c>
      <c r="U727" s="2">
        <v>316</v>
      </c>
      <c r="V727" s="2">
        <v>778</v>
      </c>
      <c r="W727" s="2">
        <v>665</v>
      </c>
      <c r="X727" s="2">
        <v>949</v>
      </c>
      <c r="Y727" s="2">
        <v>550</v>
      </c>
      <c r="Z727" s="2">
        <v>24</v>
      </c>
      <c r="AA727" s="2">
        <v>391</v>
      </c>
      <c r="AB727" s="2">
        <v>273</v>
      </c>
      <c r="AC727" s="2">
        <v>130</v>
      </c>
      <c r="AD727" s="2">
        <v>692</v>
      </c>
      <c r="AE727" s="2">
        <v>803</v>
      </c>
      <c r="AF727" s="2">
        <v>527</v>
      </c>
      <c r="AG727" s="2">
        <v>928</v>
      </c>
      <c r="AH727" s="2">
        <v>430</v>
      </c>
      <c r="AI727" s="2">
        <v>61</v>
      </c>
    </row>
    <row r="728" spans="2:35" x14ac:dyDescent="0.2">
      <c r="B728" s="2">
        <v>453</v>
      </c>
      <c r="C728" s="2">
        <v>86</v>
      </c>
      <c r="D728" s="2">
        <v>616</v>
      </c>
      <c r="E728" s="2">
        <v>1015</v>
      </c>
      <c r="F728" s="2">
        <v>731</v>
      </c>
      <c r="G728" s="2">
        <v>844</v>
      </c>
      <c r="H728" s="2">
        <v>378</v>
      </c>
      <c r="I728" s="2">
        <v>233</v>
      </c>
      <c r="J728" s="2">
        <v>127</v>
      </c>
      <c r="K728" s="2">
        <v>496</v>
      </c>
      <c r="L728" s="2">
        <v>990</v>
      </c>
      <c r="M728" s="2">
        <v>589</v>
      </c>
      <c r="N728" s="2">
        <v>865</v>
      </c>
      <c r="O728" s="2">
        <v>754</v>
      </c>
      <c r="P728" s="2">
        <v>196</v>
      </c>
      <c r="Q728" s="2">
        <v>339</v>
      </c>
      <c r="T728" s="2">
        <v>449</v>
      </c>
      <c r="U728" s="2">
        <v>82</v>
      </c>
      <c r="V728" s="2">
        <v>612</v>
      </c>
      <c r="W728" s="2">
        <v>1011</v>
      </c>
      <c r="X728" s="2">
        <v>735</v>
      </c>
      <c r="Y728" s="2">
        <v>848</v>
      </c>
      <c r="Z728" s="2">
        <v>382</v>
      </c>
      <c r="AA728" s="2">
        <v>237</v>
      </c>
      <c r="AB728" s="2">
        <v>123</v>
      </c>
      <c r="AC728" s="2">
        <v>492</v>
      </c>
      <c r="AD728" s="2">
        <v>986</v>
      </c>
      <c r="AE728" s="2">
        <v>585</v>
      </c>
      <c r="AF728" s="2">
        <v>869</v>
      </c>
      <c r="AG728" s="2">
        <v>758</v>
      </c>
      <c r="AH728" s="2">
        <v>200</v>
      </c>
      <c r="AI728" s="2">
        <v>343</v>
      </c>
    </row>
    <row r="729" spans="2:35" x14ac:dyDescent="0.2">
      <c r="B729" s="2">
        <v>98</v>
      </c>
      <c r="C729" s="2">
        <v>497</v>
      </c>
      <c r="D729" s="2">
        <v>963</v>
      </c>
      <c r="E729" s="2">
        <v>596</v>
      </c>
      <c r="F729" s="2">
        <v>896</v>
      </c>
      <c r="G729" s="2">
        <v>751</v>
      </c>
      <c r="H729" s="2">
        <v>221</v>
      </c>
      <c r="I729" s="2">
        <v>334</v>
      </c>
      <c r="J729" s="2">
        <v>476</v>
      </c>
      <c r="K729" s="2">
        <v>75</v>
      </c>
      <c r="L729" s="2">
        <v>633</v>
      </c>
      <c r="M729" s="2">
        <v>1002</v>
      </c>
      <c r="N729" s="2">
        <v>710</v>
      </c>
      <c r="O729" s="2">
        <v>853</v>
      </c>
      <c r="P729" s="2">
        <v>359</v>
      </c>
      <c r="Q729" s="2">
        <v>248</v>
      </c>
      <c r="T729" s="2">
        <v>102</v>
      </c>
      <c r="U729" s="2">
        <v>501</v>
      </c>
      <c r="V729" s="2">
        <v>967</v>
      </c>
      <c r="W729" s="2">
        <v>600</v>
      </c>
      <c r="X729" s="2">
        <v>892</v>
      </c>
      <c r="Y729" s="2">
        <v>747</v>
      </c>
      <c r="Z729" s="2">
        <v>217</v>
      </c>
      <c r="AA729" s="2">
        <v>330</v>
      </c>
      <c r="AB729" s="2">
        <v>480</v>
      </c>
      <c r="AC729" s="2">
        <v>79</v>
      </c>
      <c r="AD729" s="2">
        <v>637</v>
      </c>
      <c r="AE729" s="2">
        <v>1006</v>
      </c>
      <c r="AF729" s="2">
        <v>706</v>
      </c>
      <c r="AG729" s="2">
        <v>849</v>
      </c>
      <c r="AH729" s="2">
        <v>355</v>
      </c>
      <c r="AI729" s="2">
        <v>244</v>
      </c>
    </row>
    <row r="730" spans="2:35" x14ac:dyDescent="0.2">
      <c r="B730" s="2">
        <v>574</v>
      </c>
      <c r="C730" s="2">
        <v>941</v>
      </c>
      <c r="D730" s="2">
        <v>415</v>
      </c>
      <c r="E730" s="2">
        <v>16</v>
      </c>
      <c r="F730" s="2">
        <v>292</v>
      </c>
      <c r="G730" s="2">
        <v>179</v>
      </c>
      <c r="H730" s="2">
        <v>641</v>
      </c>
      <c r="I730" s="2">
        <v>786</v>
      </c>
      <c r="J730" s="2">
        <v>904</v>
      </c>
      <c r="K730" s="2">
        <v>535</v>
      </c>
      <c r="L730" s="2">
        <v>37</v>
      </c>
      <c r="M730" s="2">
        <v>438</v>
      </c>
      <c r="N730" s="2">
        <v>154</v>
      </c>
      <c r="O730" s="2">
        <v>265</v>
      </c>
      <c r="P730" s="2">
        <v>827</v>
      </c>
      <c r="Q730" s="2">
        <v>684</v>
      </c>
      <c r="T730" s="2">
        <v>570</v>
      </c>
      <c r="U730" s="2">
        <v>937</v>
      </c>
      <c r="V730" s="2">
        <v>411</v>
      </c>
      <c r="W730" s="2">
        <v>12</v>
      </c>
      <c r="X730" s="2">
        <v>296</v>
      </c>
      <c r="Y730" s="2">
        <v>183</v>
      </c>
      <c r="Z730" s="2">
        <v>645</v>
      </c>
      <c r="AA730" s="2">
        <v>790</v>
      </c>
      <c r="AB730" s="2">
        <v>900</v>
      </c>
      <c r="AC730" s="2">
        <v>531</v>
      </c>
      <c r="AD730" s="2">
        <v>33</v>
      </c>
      <c r="AE730" s="2">
        <v>434</v>
      </c>
      <c r="AF730" s="2">
        <v>158</v>
      </c>
      <c r="AG730" s="2">
        <v>269</v>
      </c>
      <c r="AH730" s="2">
        <v>831</v>
      </c>
      <c r="AI730" s="2">
        <v>688</v>
      </c>
    </row>
    <row r="731" spans="2:35" x14ac:dyDescent="0.2">
      <c r="B731" s="2">
        <v>921</v>
      </c>
      <c r="C731" s="2">
        <v>522</v>
      </c>
      <c r="D731" s="2">
        <v>60</v>
      </c>
      <c r="E731" s="2">
        <v>427</v>
      </c>
      <c r="F731" s="2">
        <v>135</v>
      </c>
      <c r="G731" s="2">
        <v>280</v>
      </c>
      <c r="H731" s="2">
        <v>806</v>
      </c>
      <c r="I731" s="2">
        <v>693</v>
      </c>
      <c r="J731" s="2">
        <v>547</v>
      </c>
      <c r="K731" s="2">
        <v>948</v>
      </c>
      <c r="L731" s="2">
        <v>386</v>
      </c>
      <c r="M731" s="2">
        <v>17</v>
      </c>
      <c r="N731" s="2">
        <v>317</v>
      </c>
      <c r="O731" s="2">
        <v>174</v>
      </c>
      <c r="P731" s="2">
        <v>672</v>
      </c>
      <c r="Q731" s="2">
        <v>783</v>
      </c>
      <c r="T731" s="2">
        <v>925</v>
      </c>
      <c r="U731" s="2">
        <v>526</v>
      </c>
      <c r="V731" s="2">
        <v>64</v>
      </c>
      <c r="W731" s="2">
        <v>431</v>
      </c>
      <c r="X731" s="2">
        <v>131</v>
      </c>
      <c r="Y731" s="2">
        <v>276</v>
      </c>
      <c r="Z731" s="2">
        <v>802</v>
      </c>
      <c r="AA731" s="2">
        <v>689</v>
      </c>
      <c r="AB731" s="2">
        <v>551</v>
      </c>
      <c r="AC731" s="2">
        <v>952</v>
      </c>
      <c r="AD731" s="2">
        <v>390</v>
      </c>
      <c r="AE731" s="2">
        <v>21</v>
      </c>
      <c r="AF731" s="2">
        <v>313</v>
      </c>
      <c r="AG731" s="2">
        <v>170</v>
      </c>
      <c r="AH731" s="2">
        <v>668</v>
      </c>
      <c r="AI731" s="2">
        <v>779</v>
      </c>
    </row>
    <row r="732" spans="2:35" x14ac:dyDescent="0.2">
      <c r="B732" s="2">
        <v>584</v>
      </c>
      <c r="C732" s="2">
        <v>983</v>
      </c>
      <c r="D732" s="2">
        <v>485</v>
      </c>
      <c r="E732" s="2">
        <v>118</v>
      </c>
      <c r="F732" s="2">
        <v>346</v>
      </c>
      <c r="G732" s="2">
        <v>201</v>
      </c>
      <c r="H732" s="2">
        <v>763</v>
      </c>
      <c r="I732" s="2">
        <v>876</v>
      </c>
      <c r="J732" s="2">
        <v>1022</v>
      </c>
      <c r="K732" s="2">
        <v>621</v>
      </c>
      <c r="L732" s="2">
        <v>95</v>
      </c>
      <c r="M732" s="2">
        <v>464</v>
      </c>
      <c r="N732" s="2">
        <v>228</v>
      </c>
      <c r="O732" s="2">
        <v>371</v>
      </c>
      <c r="P732" s="2">
        <v>833</v>
      </c>
      <c r="Q732" s="2">
        <v>722</v>
      </c>
      <c r="T732" s="2">
        <v>580</v>
      </c>
      <c r="U732" s="2">
        <v>979</v>
      </c>
      <c r="V732" s="2">
        <v>481</v>
      </c>
      <c r="W732" s="2">
        <v>114</v>
      </c>
      <c r="X732" s="2">
        <v>350</v>
      </c>
      <c r="Y732" s="2">
        <v>205</v>
      </c>
      <c r="Z732" s="2">
        <v>767</v>
      </c>
      <c r="AA732" s="2">
        <v>880</v>
      </c>
      <c r="AB732" s="2">
        <v>1018</v>
      </c>
      <c r="AC732" s="2">
        <v>617</v>
      </c>
      <c r="AD732" s="2">
        <v>91</v>
      </c>
      <c r="AE732" s="2">
        <v>460</v>
      </c>
      <c r="AF732" s="2">
        <v>232</v>
      </c>
      <c r="AG732" s="2">
        <v>375</v>
      </c>
      <c r="AH732" s="2">
        <v>837</v>
      </c>
      <c r="AI732" s="2">
        <v>726</v>
      </c>
    </row>
    <row r="733" spans="2:35" x14ac:dyDescent="0.2">
      <c r="B733" s="2">
        <v>995</v>
      </c>
      <c r="C733" s="2">
        <v>628</v>
      </c>
      <c r="D733" s="2">
        <v>66</v>
      </c>
      <c r="E733" s="2">
        <v>465</v>
      </c>
      <c r="F733" s="2">
        <v>253</v>
      </c>
      <c r="G733" s="2">
        <v>366</v>
      </c>
      <c r="H733" s="2">
        <v>864</v>
      </c>
      <c r="I733" s="2">
        <v>719</v>
      </c>
      <c r="J733" s="2">
        <v>601</v>
      </c>
      <c r="K733" s="2">
        <v>970</v>
      </c>
      <c r="L733" s="2">
        <v>508</v>
      </c>
      <c r="M733" s="2">
        <v>107</v>
      </c>
      <c r="N733" s="2">
        <v>327</v>
      </c>
      <c r="O733" s="2">
        <v>216</v>
      </c>
      <c r="P733" s="2">
        <v>742</v>
      </c>
      <c r="Q733" s="2">
        <v>885</v>
      </c>
      <c r="T733" s="2">
        <v>999</v>
      </c>
      <c r="U733" s="2">
        <v>632</v>
      </c>
      <c r="V733" s="2">
        <v>70</v>
      </c>
      <c r="W733" s="2">
        <v>469</v>
      </c>
      <c r="X733" s="2">
        <v>249</v>
      </c>
      <c r="Y733" s="2">
        <v>362</v>
      </c>
      <c r="Z733" s="2">
        <v>860</v>
      </c>
      <c r="AA733" s="2">
        <v>715</v>
      </c>
      <c r="AB733" s="2">
        <v>605</v>
      </c>
      <c r="AC733" s="2">
        <v>974</v>
      </c>
      <c r="AD733" s="2">
        <v>512</v>
      </c>
      <c r="AE733" s="2">
        <v>111</v>
      </c>
      <c r="AF733" s="2">
        <v>323</v>
      </c>
      <c r="AG733" s="2">
        <v>212</v>
      </c>
      <c r="AH733" s="2">
        <v>738</v>
      </c>
      <c r="AI733" s="2">
        <v>881</v>
      </c>
    </row>
    <row r="734" spans="2:35" x14ac:dyDescent="0.2">
      <c r="B734" s="2">
        <v>447</v>
      </c>
      <c r="C734" s="2">
        <v>48</v>
      </c>
      <c r="D734" s="2">
        <v>542</v>
      </c>
      <c r="E734" s="2">
        <v>909</v>
      </c>
      <c r="F734" s="2">
        <v>673</v>
      </c>
      <c r="G734" s="2">
        <v>818</v>
      </c>
      <c r="H734" s="2">
        <v>260</v>
      </c>
      <c r="I734" s="2">
        <v>147</v>
      </c>
      <c r="J734" s="2">
        <v>5</v>
      </c>
      <c r="K734" s="2">
        <v>406</v>
      </c>
      <c r="L734" s="2">
        <v>936</v>
      </c>
      <c r="M734" s="2">
        <v>567</v>
      </c>
      <c r="N734" s="2">
        <v>795</v>
      </c>
      <c r="O734" s="2">
        <v>652</v>
      </c>
      <c r="P734" s="2">
        <v>186</v>
      </c>
      <c r="Q734" s="2">
        <v>297</v>
      </c>
      <c r="T734" s="2">
        <v>443</v>
      </c>
      <c r="U734" s="2">
        <v>44</v>
      </c>
      <c r="V734" s="2">
        <v>538</v>
      </c>
      <c r="W734" s="2">
        <v>905</v>
      </c>
      <c r="X734" s="2">
        <v>677</v>
      </c>
      <c r="Y734" s="2">
        <v>822</v>
      </c>
      <c r="Z734" s="2">
        <v>264</v>
      </c>
      <c r="AA734" s="2">
        <v>151</v>
      </c>
      <c r="AB734" s="2">
        <v>1</v>
      </c>
      <c r="AC734" s="2">
        <v>402</v>
      </c>
      <c r="AD734" s="2">
        <v>932</v>
      </c>
      <c r="AE734" s="2">
        <v>563</v>
      </c>
      <c r="AF734" s="2">
        <v>799</v>
      </c>
      <c r="AG734" s="2">
        <v>656</v>
      </c>
      <c r="AH734" s="2">
        <v>190</v>
      </c>
      <c r="AI734" s="2">
        <v>301</v>
      </c>
    </row>
    <row r="735" spans="2:35" x14ac:dyDescent="0.2">
      <c r="B735" s="2">
        <v>28</v>
      </c>
      <c r="C735" s="2">
        <v>395</v>
      </c>
      <c r="D735" s="2">
        <v>953</v>
      </c>
      <c r="E735" s="2">
        <v>554</v>
      </c>
      <c r="F735" s="2">
        <v>774</v>
      </c>
      <c r="G735" s="2">
        <v>661</v>
      </c>
      <c r="H735" s="2">
        <v>167</v>
      </c>
      <c r="I735" s="2">
        <v>312</v>
      </c>
      <c r="J735" s="2">
        <v>418</v>
      </c>
      <c r="K735" s="2">
        <v>49</v>
      </c>
      <c r="L735" s="2">
        <v>515</v>
      </c>
      <c r="M735" s="2">
        <v>916</v>
      </c>
      <c r="N735" s="2">
        <v>704</v>
      </c>
      <c r="O735" s="2">
        <v>815</v>
      </c>
      <c r="P735" s="2">
        <v>285</v>
      </c>
      <c r="Q735" s="2">
        <v>142</v>
      </c>
      <c r="T735" s="2">
        <v>32</v>
      </c>
      <c r="U735" s="2">
        <v>399</v>
      </c>
      <c r="V735" s="2">
        <v>957</v>
      </c>
      <c r="W735" s="2">
        <v>558</v>
      </c>
      <c r="X735" s="2">
        <v>770</v>
      </c>
      <c r="Y735" s="2">
        <v>657</v>
      </c>
      <c r="Z735" s="2">
        <v>163</v>
      </c>
      <c r="AA735" s="2">
        <v>308</v>
      </c>
      <c r="AB735" s="2">
        <v>422</v>
      </c>
      <c r="AC735" s="2">
        <v>53</v>
      </c>
      <c r="AD735" s="2">
        <v>519</v>
      </c>
      <c r="AE735" s="2">
        <v>920</v>
      </c>
      <c r="AF735" s="2">
        <v>700</v>
      </c>
      <c r="AG735" s="2">
        <v>811</v>
      </c>
      <c r="AH735" s="2">
        <v>281</v>
      </c>
      <c r="AI735" s="2">
        <v>138</v>
      </c>
    </row>
    <row r="738" spans="2:35" x14ac:dyDescent="0.2">
      <c r="B738" s="2">
        <v>21</v>
      </c>
      <c r="C738" s="2">
        <v>33</v>
      </c>
      <c r="D738" s="2">
        <v>79</v>
      </c>
      <c r="E738" s="2">
        <v>123</v>
      </c>
      <c r="F738" s="2">
        <v>138</v>
      </c>
      <c r="G738" s="2">
        <v>190</v>
      </c>
      <c r="H738" s="2">
        <v>212</v>
      </c>
      <c r="I738" s="2">
        <v>232</v>
      </c>
      <c r="J738" s="2">
        <v>284</v>
      </c>
      <c r="K738" s="2">
        <v>304</v>
      </c>
      <c r="L738" s="2">
        <v>322</v>
      </c>
      <c r="M738" s="2">
        <v>374</v>
      </c>
      <c r="N738" s="2">
        <v>391</v>
      </c>
      <c r="O738" s="2">
        <v>435</v>
      </c>
      <c r="P738" s="2">
        <v>477</v>
      </c>
      <c r="Q738" s="2">
        <v>489</v>
      </c>
      <c r="T738" s="2">
        <v>17</v>
      </c>
      <c r="U738" s="2">
        <v>37</v>
      </c>
      <c r="V738" s="2">
        <v>75</v>
      </c>
      <c r="W738" s="2">
        <v>127</v>
      </c>
      <c r="X738" s="2">
        <v>142</v>
      </c>
      <c r="Y738" s="2">
        <v>186</v>
      </c>
      <c r="Z738" s="2">
        <v>216</v>
      </c>
      <c r="AA738" s="2">
        <v>228</v>
      </c>
      <c r="AB738" s="2">
        <v>288</v>
      </c>
      <c r="AC738" s="2">
        <v>300</v>
      </c>
      <c r="AD738" s="2">
        <v>326</v>
      </c>
      <c r="AE738" s="2">
        <v>370</v>
      </c>
      <c r="AF738" s="2">
        <v>387</v>
      </c>
      <c r="AG738" s="2">
        <v>439</v>
      </c>
      <c r="AH738" s="2">
        <v>473</v>
      </c>
      <c r="AI738" s="2">
        <v>493</v>
      </c>
    </row>
    <row r="739" spans="2:35" x14ac:dyDescent="0.2">
      <c r="B739" s="2">
        <v>28</v>
      </c>
      <c r="C739" s="2">
        <v>48</v>
      </c>
      <c r="D739" s="2">
        <v>66</v>
      </c>
      <c r="E739" s="2">
        <v>118</v>
      </c>
      <c r="F739" s="2">
        <v>135</v>
      </c>
      <c r="G739" s="2">
        <v>179</v>
      </c>
      <c r="H739" s="2">
        <v>221</v>
      </c>
      <c r="I739" s="2">
        <v>233</v>
      </c>
      <c r="J739" s="2">
        <v>277</v>
      </c>
      <c r="K739" s="2">
        <v>289</v>
      </c>
      <c r="L739" s="2">
        <v>335</v>
      </c>
      <c r="M739" s="2">
        <v>379</v>
      </c>
      <c r="N739" s="2">
        <v>394</v>
      </c>
      <c r="O739" s="2">
        <v>446</v>
      </c>
      <c r="P739" s="2">
        <v>468</v>
      </c>
      <c r="Q739" s="2">
        <v>488</v>
      </c>
      <c r="T739" s="2">
        <v>32</v>
      </c>
      <c r="U739" s="2">
        <v>44</v>
      </c>
      <c r="V739" s="2">
        <v>70</v>
      </c>
      <c r="W739" s="2">
        <v>114</v>
      </c>
      <c r="X739" s="2">
        <v>131</v>
      </c>
      <c r="Y739" s="2">
        <v>183</v>
      </c>
      <c r="Z739" s="2">
        <v>217</v>
      </c>
      <c r="AA739" s="2">
        <v>237</v>
      </c>
      <c r="AB739" s="2">
        <v>273</v>
      </c>
      <c r="AC739" s="2">
        <v>293</v>
      </c>
      <c r="AD739" s="2">
        <v>331</v>
      </c>
      <c r="AE739" s="2">
        <v>383</v>
      </c>
      <c r="AF739" s="2">
        <v>398</v>
      </c>
      <c r="AG739" s="2">
        <v>442</v>
      </c>
      <c r="AH739" s="2">
        <v>472</v>
      </c>
      <c r="AI739" s="2">
        <v>484</v>
      </c>
    </row>
    <row r="752" spans="2:35" x14ac:dyDescent="0.2">
      <c r="I752" s="2">
        <v>13</v>
      </c>
      <c r="AA752" s="2">
        <v>29</v>
      </c>
    </row>
    <row r="755" spans="2:35" x14ac:dyDescent="0.2">
      <c r="F755" s="2" t="s">
        <v>5</v>
      </c>
      <c r="X755" s="2" t="s">
        <v>5</v>
      </c>
    </row>
    <row r="757" spans="2:35" ht="21" x14ac:dyDescent="0.35">
      <c r="I757" s="93" t="s">
        <v>1201</v>
      </c>
      <c r="AA757" s="93" t="s">
        <v>1197</v>
      </c>
    </row>
    <row r="758" spans="2:35" ht="15" x14ac:dyDescent="0.25">
      <c r="I758" s="94" t="s">
        <v>1203</v>
      </c>
      <c r="AA758" s="94" t="s">
        <v>1204</v>
      </c>
    </row>
    <row r="762" spans="2:35" x14ac:dyDescent="0.2">
      <c r="B762" s="2">
        <v>883</v>
      </c>
      <c r="C762" s="2">
        <v>740</v>
      </c>
      <c r="D762" s="2">
        <v>210</v>
      </c>
      <c r="E762" s="2">
        <v>321</v>
      </c>
      <c r="F762" s="2">
        <v>109</v>
      </c>
      <c r="G762" s="2">
        <v>510</v>
      </c>
      <c r="H762" s="2">
        <v>976</v>
      </c>
      <c r="I762" s="2">
        <v>607</v>
      </c>
      <c r="J762" s="2">
        <v>713</v>
      </c>
      <c r="K762" s="2">
        <v>858</v>
      </c>
      <c r="L762" s="2">
        <v>364</v>
      </c>
      <c r="M762" s="2">
        <v>251</v>
      </c>
      <c r="N762" s="2">
        <v>471</v>
      </c>
      <c r="O762" s="2">
        <v>72</v>
      </c>
      <c r="P762" s="2">
        <v>630</v>
      </c>
      <c r="Q762" s="2">
        <v>997</v>
      </c>
      <c r="T762" s="2">
        <v>887</v>
      </c>
      <c r="U762" s="2">
        <v>744</v>
      </c>
      <c r="V762" s="2">
        <v>214</v>
      </c>
      <c r="W762" s="2">
        <v>325</v>
      </c>
      <c r="X762" s="2">
        <v>105</v>
      </c>
      <c r="Y762" s="2">
        <v>506</v>
      </c>
      <c r="Z762" s="2">
        <v>972</v>
      </c>
      <c r="AA762" s="2">
        <v>603</v>
      </c>
      <c r="AB762" s="2">
        <v>717</v>
      </c>
      <c r="AC762" s="2">
        <v>862</v>
      </c>
      <c r="AD762" s="2">
        <v>368</v>
      </c>
      <c r="AE762" s="2">
        <v>255</v>
      </c>
      <c r="AF762" s="2">
        <v>467</v>
      </c>
      <c r="AG762" s="2">
        <v>68</v>
      </c>
      <c r="AH762" s="2">
        <v>626</v>
      </c>
      <c r="AI762" s="2">
        <v>993</v>
      </c>
    </row>
    <row r="763" spans="2:35" x14ac:dyDescent="0.2">
      <c r="B763" s="2">
        <v>728</v>
      </c>
      <c r="C763" s="2">
        <v>839</v>
      </c>
      <c r="D763" s="2">
        <v>373</v>
      </c>
      <c r="E763" s="2">
        <v>230</v>
      </c>
      <c r="F763" s="2">
        <v>458</v>
      </c>
      <c r="G763" s="2">
        <v>89</v>
      </c>
      <c r="H763" s="2">
        <v>619</v>
      </c>
      <c r="I763" s="2">
        <v>1020</v>
      </c>
      <c r="J763" s="2">
        <v>878</v>
      </c>
      <c r="K763" s="2">
        <v>765</v>
      </c>
      <c r="L763" s="2">
        <v>207</v>
      </c>
      <c r="M763" s="2">
        <v>352</v>
      </c>
      <c r="N763" s="2">
        <v>116</v>
      </c>
      <c r="O763" s="2">
        <v>483</v>
      </c>
      <c r="P763" s="2">
        <v>977</v>
      </c>
      <c r="Q763" s="2">
        <v>578</v>
      </c>
      <c r="T763" s="2">
        <v>724</v>
      </c>
      <c r="U763" s="2">
        <v>835</v>
      </c>
      <c r="V763" s="2">
        <v>369</v>
      </c>
      <c r="W763" s="2">
        <v>226</v>
      </c>
      <c r="X763" s="2">
        <v>462</v>
      </c>
      <c r="Y763" s="2">
        <v>93</v>
      </c>
      <c r="Z763" s="2">
        <v>623</v>
      </c>
      <c r="AA763" s="2">
        <v>1024</v>
      </c>
      <c r="AB763" s="2">
        <v>874</v>
      </c>
      <c r="AC763" s="2">
        <v>761</v>
      </c>
      <c r="AD763" s="2">
        <v>203</v>
      </c>
      <c r="AE763" s="2">
        <v>348</v>
      </c>
      <c r="AF763" s="2">
        <v>120</v>
      </c>
      <c r="AG763" s="2">
        <v>487</v>
      </c>
      <c r="AH763" s="2">
        <v>981</v>
      </c>
      <c r="AI763" s="2">
        <v>582</v>
      </c>
    </row>
    <row r="764" spans="2:35" x14ac:dyDescent="0.2">
      <c r="B764" s="2">
        <v>140</v>
      </c>
      <c r="C764" s="2">
        <v>283</v>
      </c>
      <c r="D764" s="2">
        <v>809</v>
      </c>
      <c r="E764" s="2">
        <v>698</v>
      </c>
      <c r="F764" s="2">
        <v>918</v>
      </c>
      <c r="G764" s="2">
        <v>517</v>
      </c>
      <c r="H764" s="2">
        <v>55</v>
      </c>
      <c r="I764" s="2">
        <v>424</v>
      </c>
      <c r="J764" s="2">
        <v>306</v>
      </c>
      <c r="K764" s="2">
        <v>161</v>
      </c>
      <c r="L764" s="2">
        <v>659</v>
      </c>
      <c r="M764" s="2">
        <v>772</v>
      </c>
      <c r="N764" s="2">
        <v>560</v>
      </c>
      <c r="O764" s="2">
        <v>959</v>
      </c>
      <c r="P764" s="2">
        <v>397</v>
      </c>
      <c r="Q764" s="2">
        <v>30</v>
      </c>
      <c r="T764" s="2">
        <v>144</v>
      </c>
      <c r="U764" s="2">
        <v>287</v>
      </c>
      <c r="V764" s="2">
        <v>813</v>
      </c>
      <c r="W764" s="2">
        <v>702</v>
      </c>
      <c r="X764" s="2">
        <v>914</v>
      </c>
      <c r="Y764" s="2">
        <v>513</v>
      </c>
      <c r="Z764" s="2">
        <v>51</v>
      </c>
      <c r="AA764" s="2">
        <v>420</v>
      </c>
      <c r="AB764" s="2">
        <v>310</v>
      </c>
      <c r="AC764" s="2">
        <v>165</v>
      </c>
      <c r="AD764" s="2">
        <v>663</v>
      </c>
      <c r="AE764" s="2">
        <v>776</v>
      </c>
      <c r="AF764" s="2">
        <v>556</v>
      </c>
      <c r="AG764" s="2">
        <v>955</v>
      </c>
      <c r="AH764" s="2">
        <v>393</v>
      </c>
      <c r="AI764" s="2">
        <v>26</v>
      </c>
    </row>
    <row r="765" spans="2:35" x14ac:dyDescent="0.2">
      <c r="B765" s="2">
        <v>303</v>
      </c>
      <c r="C765" s="2">
        <v>192</v>
      </c>
      <c r="D765" s="2">
        <v>654</v>
      </c>
      <c r="E765" s="2">
        <v>797</v>
      </c>
      <c r="F765" s="2">
        <v>561</v>
      </c>
      <c r="G765" s="2">
        <v>930</v>
      </c>
      <c r="H765" s="2">
        <v>404</v>
      </c>
      <c r="I765" s="2">
        <v>3</v>
      </c>
      <c r="J765" s="2">
        <v>149</v>
      </c>
      <c r="K765" s="2">
        <v>262</v>
      </c>
      <c r="L765" s="2">
        <v>824</v>
      </c>
      <c r="M765" s="2">
        <v>679</v>
      </c>
      <c r="N765" s="2">
        <v>907</v>
      </c>
      <c r="O765" s="2">
        <v>540</v>
      </c>
      <c r="P765" s="2">
        <v>42</v>
      </c>
      <c r="Q765" s="2">
        <v>441</v>
      </c>
      <c r="T765" s="2">
        <v>299</v>
      </c>
      <c r="U765" s="2">
        <v>188</v>
      </c>
      <c r="V765" s="2">
        <v>650</v>
      </c>
      <c r="W765" s="2">
        <v>793</v>
      </c>
      <c r="X765" s="2">
        <v>565</v>
      </c>
      <c r="Y765" s="2">
        <v>934</v>
      </c>
      <c r="Z765" s="2">
        <v>408</v>
      </c>
      <c r="AA765" s="2">
        <v>7</v>
      </c>
      <c r="AB765" s="2">
        <v>145</v>
      </c>
      <c r="AC765" s="2">
        <v>258</v>
      </c>
      <c r="AD765" s="2">
        <v>820</v>
      </c>
      <c r="AE765" s="2">
        <v>675</v>
      </c>
      <c r="AF765" s="2">
        <v>911</v>
      </c>
      <c r="AG765" s="2">
        <v>544</v>
      </c>
      <c r="AH765" s="2">
        <v>46</v>
      </c>
      <c r="AI765" s="2">
        <v>445</v>
      </c>
    </row>
    <row r="766" spans="2:35" x14ac:dyDescent="0.2">
      <c r="B766" s="2">
        <v>242</v>
      </c>
      <c r="C766" s="2">
        <v>353</v>
      </c>
      <c r="D766" s="2">
        <v>851</v>
      </c>
      <c r="E766" s="2">
        <v>708</v>
      </c>
      <c r="F766" s="2">
        <v>1008</v>
      </c>
      <c r="G766" s="2">
        <v>639</v>
      </c>
      <c r="H766" s="2">
        <v>77</v>
      </c>
      <c r="I766" s="2">
        <v>478</v>
      </c>
      <c r="J766" s="2">
        <v>332</v>
      </c>
      <c r="K766" s="2">
        <v>219</v>
      </c>
      <c r="L766" s="2">
        <v>745</v>
      </c>
      <c r="M766" s="2">
        <v>890</v>
      </c>
      <c r="N766" s="2">
        <v>598</v>
      </c>
      <c r="O766" s="2">
        <v>965</v>
      </c>
      <c r="P766" s="2">
        <v>503</v>
      </c>
      <c r="Q766" s="2">
        <v>104</v>
      </c>
      <c r="T766" s="2">
        <v>246</v>
      </c>
      <c r="U766" s="2">
        <v>357</v>
      </c>
      <c r="V766" s="2">
        <v>855</v>
      </c>
      <c r="W766" s="2">
        <v>712</v>
      </c>
      <c r="X766" s="2">
        <v>1004</v>
      </c>
      <c r="Y766" s="2">
        <v>635</v>
      </c>
      <c r="Z766" s="2">
        <v>73</v>
      </c>
      <c r="AA766" s="2">
        <v>474</v>
      </c>
      <c r="AB766" s="2">
        <v>336</v>
      </c>
      <c r="AC766" s="2">
        <v>223</v>
      </c>
      <c r="AD766" s="2">
        <v>749</v>
      </c>
      <c r="AE766" s="2">
        <v>894</v>
      </c>
      <c r="AF766" s="2">
        <v>594</v>
      </c>
      <c r="AG766" s="2">
        <v>961</v>
      </c>
      <c r="AH766" s="2">
        <v>499</v>
      </c>
      <c r="AI766" s="2">
        <v>100</v>
      </c>
    </row>
    <row r="767" spans="2:35" x14ac:dyDescent="0.2">
      <c r="B767" s="2">
        <v>341</v>
      </c>
      <c r="C767" s="2">
        <v>198</v>
      </c>
      <c r="D767" s="2">
        <v>760</v>
      </c>
      <c r="E767" s="2">
        <v>871</v>
      </c>
      <c r="F767" s="2">
        <v>587</v>
      </c>
      <c r="G767" s="2">
        <v>988</v>
      </c>
      <c r="H767" s="2">
        <v>490</v>
      </c>
      <c r="I767" s="2">
        <v>121</v>
      </c>
      <c r="J767" s="2">
        <v>239</v>
      </c>
      <c r="K767" s="2">
        <v>384</v>
      </c>
      <c r="L767" s="2">
        <v>846</v>
      </c>
      <c r="M767" s="2">
        <v>733</v>
      </c>
      <c r="N767" s="2">
        <v>1009</v>
      </c>
      <c r="O767" s="2">
        <v>610</v>
      </c>
      <c r="P767" s="2">
        <v>84</v>
      </c>
      <c r="Q767" s="2">
        <v>451</v>
      </c>
      <c r="T767" s="2">
        <v>337</v>
      </c>
      <c r="U767" s="2">
        <v>194</v>
      </c>
      <c r="V767" s="2">
        <v>756</v>
      </c>
      <c r="W767" s="2">
        <v>867</v>
      </c>
      <c r="X767" s="2">
        <v>591</v>
      </c>
      <c r="Y767" s="2">
        <v>992</v>
      </c>
      <c r="Z767" s="2">
        <v>494</v>
      </c>
      <c r="AA767" s="2">
        <v>125</v>
      </c>
      <c r="AB767" s="2">
        <v>235</v>
      </c>
      <c r="AC767" s="2">
        <v>380</v>
      </c>
      <c r="AD767" s="2">
        <v>842</v>
      </c>
      <c r="AE767" s="2">
        <v>729</v>
      </c>
      <c r="AF767" s="2">
        <v>1013</v>
      </c>
      <c r="AG767" s="2">
        <v>614</v>
      </c>
      <c r="AH767" s="2">
        <v>88</v>
      </c>
      <c r="AI767" s="2">
        <v>455</v>
      </c>
    </row>
    <row r="768" spans="2:35" x14ac:dyDescent="0.2">
      <c r="B768" s="2">
        <v>777</v>
      </c>
      <c r="C768" s="2">
        <v>666</v>
      </c>
      <c r="D768" s="2">
        <v>172</v>
      </c>
      <c r="E768" s="2">
        <v>315</v>
      </c>
      <c r="F768" s="2">
        <v>23</v>
      </c>
      <c r="G768" s="2">
        <v>392</v>
      </c>
      <c r="H768" s="2">
        <v>950</v>
      </c>
      <c r="I768" s="2">
        <v>549</v>
      </c>
      <c r="J768" s="2">
        <v>691</v>
      </c>
      <c r="K768" s="2">
        <v>804</v>
      </c>
      <c r="L768" s="2">
        <v>274</v>
      </c>
      <c r="M768" s="2">
        <v>129</v>
      </c>
      <c r="N768" s="2">
        <v>429</v>
      </c>
      <c r="O768" s="2">
        <v>62</v>
      </c>
      <c r="P768" s="2">
        <v>528</v>
      </c>
      <c r="Q768" s="2">
        <v>927</v>
      </c>
      <c r="T768" s="2">
        <v>781</v>
      </c>
      <c r="U768" s="2">
        <v>670</v>
      </c>
      <c r="V768" s="2">
        <v>176</v>
      </c>
      <c r="W768" s="2">
        <v>319</v>
      </c>
      <c r="X768" s="2">
        <v>19</v>
      </c>
      <c r="Y768" s="2">
        <v>388</v>
      </c>
      <c r="Z768" s="2">
        <v>946</v>
      </c>
      <c r="AA768" s="2">
        <v>545</v>
      </c>
      <c r="AB768" s="2">
        <v>695</v>
      </c>
      <c r="AC768" s="2">
        <v>808</v>
      </c>
      <c r="AD768" s="2">
        <v>278</v>
      </c>
      <c r="AE768" s="2">
        <v>133</v>
      </c>
      <c r="AF768" s="2">
        <v>425</v>
      </c>
      <c r="AG768" s="2">
        <v>58</v>
      </c>
      <c r="AH768" s="2">
        <v>524</v>
      </c>
      <c r="AI768" s="2">
        <v>923</v>
      </c>
    </row>
    <row r="769" spans="2:35" x14ac:dyDescent="0.2">
      <c r="B769" s="2">
        <v>686</v>
      </c>
      <c r="C769" s="2">
        <v>829</v>
      </c>
      <c r="D769" s="2">
        <v>271</v>
      </c>
      <c r="E769" s="2">
        <v>160</v>
      </c>
      <c r="F769" s="2">
        <v>436</v>
      </c>
      <c r="G769" s="2">
        <v>35</v>
      </c>
      <c r="H769" s="2">
        <v>529</v>
      </c>
      <c r="I769" s="2">
        <v>898</v>
      </c>
      <c r="J769" s="2">
        <v>792</v>
      </c>
      <c r="K769" s="2">
        <v>647</v>
      </c>
      <c r="L769" s="2">
        <v>181</v>
      </c>
      <c r="M769" s="2">
        <v>294</v>
      </c>
      <c r="N769" s="2">
        <v>10</v>
      </c>
      <c r="O769" s="2">
        <v>409</v>
      </c>
      <c r="P769" s="2">
        <v>939</v>
      </c>
      <c r="Q769" s="2">
        <v>572</v>
      </c>
      <c r="T769" s="2">
        <v>682</v>
      </c>
      <c r="U769" s="2">
        <v>825</v>
      </c>
      <c r="V769" s="2">
        <v>267</v>
      </c>
      <c r="W769" s="2">
        <v>156</v>
      </c>
      <c r="X769" s="2">
        <v>440</v>
      </c>
      <c r="Y769" s="2">
        <v>39</v>
      </c>
      <c r="Z769" s="2">
        <v>533</v>
      </c>
      <c r="AA769" s="2">
        <v>902</v>
      </c>
      <c r="AB769" s="2">
        <v>788</v>
      </c>
      <c r="AC769" s="2">
        <v>643</v>
      </c>
      <c r="AD769" s="2">
        <v>177</v>
      </c>
      <c r="AE769" s="2">
        <v>290</v>
      </c>
      <c r="AF769" s="2">
        <v>14</v>
      </c>
      <c r="AG769" s="2">
        <v>413</v>
      </c>
      <c r="AH769" s="2">
        <v>943</v>
      </c>
      <c r="AI769" s="2">
        <v>576</v>
      </c>
    </row>
    <row r="770" spans="2:35" x14ac:dyDescent="0.2">
      <c r="B770" s="2">
        <v>968</v>
      </c>
      <c r="C770" s="2">
        <v>599</v>
      </c>
      <c r="D770" s="2">
        <v>101</v>
      </c>
      <c r="E770" s="2">
        <v>502</v>
      </c>
      <c r="F770" s="2">
        <v>218</v>
      </c>
      <c r="G770" s="2">
        <v>329</v>
      </c>
      <c r="H770" s="2">
        <v>891</v>
      </c>
      <c r="I770" s="2">
        <v>748</v>
      </c>
      <c r="J770" s="2">
        <v>638</v>
      </c>
      <c r="K770" s="2">
        <v>1005</v>
      </c>
      <c r="L770" s="2">
        <v>479</v>
      </c>
      <c r="M770" s="2">
        <v>80</v>
      </c>
      <c r="N770" s="2">
        <v>356</v>
      </c>
      <c r="O770" s="2">
        <v>243</v>
      </c>
      <c r="P770" s="2">
        <v>705</v>
      </c>
      <c r="Q770" s="2">
        <v>850</v>
      </c>
      <c r="T770" s="2">
        <v>964</v>
      </c>
      <c r="U770" s="2">
        <v>595</v>
      </c>
      <c r="V770" s="2">
        <v>97</v>
      </c>
      <c r="W770" s="2">
        <v>498</v>
      </c>
      <c r="X770" s="2">
        <v>222</v>
      </c>
      <c r="Y770" s="2">
        <v>333</v>
      </c>
      <c r="Z770" s="2">
        <v>895</v>
      </c>
      <c r="AA770" s="2">
        <v>752</v>
      </c>
      <c r="AB770" s="2">
        <v>634</v>
      </c>
      <c r="AC770" s="2">
        <v>1001</v>
      </c>
      <c r="AD770" s="2">
        <v>475</v>
      </c>
      <c r="AE770" s="2">
        <v>76</v>
      </c>
      <c r="AF770" s="2">
        <v>360</v>
      </c>
      <c r="AG770" s="2">
        <v>247</v>
      </c>
      <c r="AH770" s="2">
        <v>709</v>
      </c>
      <c r="AI770" s="2">
        <v>854</v>
      </c>
    </row>
    <row r="771" spans="2:35" x14ac:dyDescent="0.2">
      <c r="B771" s="2">
        <v>611</v>
      </c>
      <c r="C771" s="2">
        <v>1012</v>
      </c>
      <c r="D771" s="2">
        <v>450</v>
      </c>
      <c r="E771" s="2">
        <v>81</v>
      </c>
      <c r="F771" s="2">
        <v>381</v>
      </c>
      <c r="G771" s="2">
        <v>238</v>
      </c>
      <c r="H771" s="2">
        <v>736</v>
      </c>
      <c r="I771" s="2">
        <v>847</v>
      </c>
      <c r="J771" s="2">
        <v>985</v>
      </c>
      <c r="K771" s="2">
        <v>586</v>
      </c>
      <c r="L771" s="2">
        <v>124</v>
      </c>
      <c r="M771" s="2">
        <v>491</v>
      </c>
      <c r="N771" s="2">
        <v>199</v>
      </c>
      <c r="O771" s="2">
        <v>344</v>
      </c>
      <c r="P771" s="2">
        <v>870</v>
      </c>
      <c r="Q771" s="2">
        <v>757</v>
      </c>
      <c r="T771" s="2">
        <v>615</v>
      </c>
      <c r="U771" s="2">
        <v>1016</v>
      </c>
      <c r="V771" s="2">
        <v>454</v>
      </c>
      <c r="W771" s="2">
        <v>85</v>
      </c>
      <c r="X771" s="2">
        <v>377</v>
      </c>
      <c r="Y771" s="2">
        <v>234</v>
      </c>
      <c r="Z771" s="2">
        <v>732</v>
      </c>
      <c r="AA771" s="2">
        <v>843</v>
      </c>
      <c r="AB771" s="2">
        <v>989</v>
      </c>
      <c r="AC771" s="2">
        <v>590</v>
      </c>
      <c r="AD771" s="2">
        <v>128</v>
      </c>
      <c r="AE771" s="2">
        <v>495</v>
      </c>
      <c r="AF771" s="2">
        <v>195</v>
      </c>
      <c r="AG771" s="2">
        <v>340</v>
      </c>
      <c r="AH771" s="2">
        <v>866</v>
      </c>
      <c r="AI771" s="2">
        <v>753</v>
      </c>
    </row>
    <row r="772" spans="2:35" x14ac:dyDescent="0.2">
      <c r="B772" s="2">
        <v>63</v>
      </c>
      <c r="C772" s="2">
        <v>432</v>
      </c>
      <c r="D772" s="2">
        <v>926</v>
      </c>
      <c r="E772" s="2">
        <v>525</v>
      </c>
      <c r="F772" s="2">
        <v>801</v>
      </c>
      <c r="G772" s="2">
        <v>690</v>
      </c>
      <c r="H772" s="2">
        <v>132</v>
      </c>
      <c r="I772" s="2">
        <v>275</v>
      </c>
      <c r="J772" s="2">
        <v>389</v>
      </c>
      <c r="K772" s="2">
        <v>22</v>
      </c>
      <c r="L772" s="2">
        <v>552</v>
      </c>
      <c r="M772" s="2">
        <v>951</v>
      </c>
      <c r="N772" s="2">
        <v>667</v>
      </c>
      <c r="O772" s="2">
        <v>780</v>
      </c>
      <c r="P772" s="2">
        <v>314</v>
      </c>
      <c r="Q772" s="2">
        <v>169</v>
      </c>
      <c r="T772" s="2">
        <v>59</v>
      </c>
      <c r="U772" s="2">
        <v>428</v>
      </c>
      <c r="V772" s="2">
        <v>922</v>
      </c>
      <c r="W772" s="2">
        <v>521</v>
      </c>
      <c r="X772" s="2">
        <v>805</v>
      </c>
      <c r="Y772" s="2">
        <v>694</v>
      </c>
      <c r="Z772" s="2">
        <v>136</v>
      </c>
      <c r="AA772" s="2">
        <v>279</v>
      </c>
      <c r="AB772" s="2">
        <v>385</v>
      </c>
      <c r="AC772" s="2">
        <v>18</v>
      </c>
      <c r="AD772" s="2">
        <v>548</v>
      </c>
      <c r="AE772" s="2">
        <v>947</v>
      </c>
      <c r="AF772" s="2">
        <v>671</v>
      </c>
      <c r="AG772" s="2">
        <v>784</v>
      </c>
      <c r="AH772" s="2">
        <v>318</v>
      </c>
      <c r="AI772" s="2">
        <v>173</v>
      </c>
    </row>
    <row r="773" spans="2:35" x14ac:dyDescent="0.2">
      <c r="B773" s="2">
        <v>412</v>
      </c>
      <c r="C773" s="2">
        <v>11</v>
      </c>
      <c r="D773" s="2">
        <v>569</v>
      </c>
      <c r="E773" s="2">
        <v>938</v>
      </c>
      <c r="F773" s="2">
        <v>646</v>
      </c>
      <c r="G773" s="2">
        <v>789</v>
      </c>
      <c r="H773" s="2">
        <v>295</v>
      </c>
      <c r="I773" s="2">
        <v>184</v>
      </c>
      <c r="J773" s="2">
        <v>34</v>
      </c>
      <c r="K773" s="2">
        <v>433</v>
      </c>
      <c r="L773" s="2">
        <v>899</v>
      </c>
      <c r="M773" s="2">
        <v>532</v>
      </c>
      <c r="N773" s="2">
        <v>832</v>
      </c>
      <c r="O773" s="2">
        <v>687</v>
      </c>
      <c r="P773" s="2">
        <v>157</v>
      </c>
      <c r="Q773" s="2">
        <v>270</v>
      </c>
      <c r="T773" s="2">
        <v>416</v>
      </c>
      <c r="U773" s="2">
        <v>15</v>
      </c>
      <c r="V773" s="2">
        <v>573</v>
      </c>
      <c r="W773" s="2">
        <v>942</v>
      </c>
      <c r="X773" s="2">
        <v>642</v>
      </c>
      <c r="Y773" s="2">
        <v>785</v>
      </c>
      <c r="Z773" s="2">
        <v>291</v>
      </c>
      <c r="AA773" s="2">
        <v>180</v>
      </c>
      <c r="AB773" s="2">
        <v>38</v>
      </c>
      <c r="AC773" s="2">
        <v>437</v>
      </c>
      <c r="AD773" s="2">
        <v>903</v>
      </c>
      <c r="AE773" s="2">
        <v>536</v>
      </c>
      <c r="AF773" s="2">
        <v>828</v>
      </c>
      <c r="AG773" s="2">
        <v>683</v>
      </c>
      <c r="AH773" s="2">
        <v>153</v>
      </c>
      <c r="AI773" s="2">
        <v>266</v>
      </c>
    </row>
    <row r="774" spans="2:35" x14ac:dyDescent="0.2">
      <c r="B774" s="2">
        <v>69</v>
      </c>
      <c r="C774" s="2">
        <v>470</v>
      </c>
      <c r="D774" s="2">
        <v>1000</v>
      </c>
      <c r="E774" s="2">
        <v>631</v>
      </c>
      <c r="F774" s="2">
        <v>859</v>
      </c>
      <c r="G774" s="2">
        <v>716</v>
      </c>
      <c r="H774" s="2">
        <v>250</v>
      </c>
      <c r="I774" s="2">
        <v>361</v>
      </c>
      <c r="J774" s="2">
        <v>511</v>
      </c>
      <c r="K774" s="2">
        <v>112</v>
      </c>
      <c r="L774" s="2">
        <v>606</v>
      </c>
      <c r="M774" s="2">
        <v>973</v>
      </c>
      <c r="N774" s="2">
        <v>737</v>
      </c>
      <c r="O774" s="2">
        <v>882</v>
      </c>
      <c r="P774" s="2">
        <v>324</v>
      </c>
      <c r="Q774" s="2">
        <v>211</v>
      </c>
      <c r="T774" s="2">
        <v>65</v>
      </c>
      <c r="U774" s="2">
        <v>466</v>
      </c>
      <c r="V774" s="2">
        <v>996</v>
      </c>
      <c r="W774" s="2">
        <v>627</v>
      </c>
      <c r="X774" s="2">
        <v>863</v>
      </c>
      <c r="Y774" s="2">
        <v>720</v>
      </c>
      <c r="Z774" s="2">
        <v>254</v>
      </c>
      <c r="AA774" s="2">
        <v>365</v>
      </c>
      <c r="AB774" s="2">
        <v>507</v>
      </c>
      <c r="AC774" s="2">
        <v>108</v>
      </c>
      <c r="AD774" s="2">
        <v>602</v>
      </c>
      <c r="AE774" s="2">
        <v>969</v>
      </c>
      <c r="AF774" s="2">
        <v>741</v>
      </c>
      <c r="AG774" s="2">
        <v>886</v>
      </c>
      <c r="AH774" s="2">
        <v>328</v>
      </c>
      <c r="AI774" s="2">
        <v>215</v>
      </c>
    </row>
    <row r="775" spans="2:35" x14ac:dyDescent="0.2">
      <c r="B775" s="2">
        <v>482</v>
      </c>
      <c r="C775" s="2">
        <v>113</v>
      </c>
      <c r="D775" s="2">
        <v>579</v>
      </c>
      <c r="E775" s="2">
        <v>980</v>
      </c>
      <c r="F775" s="2">
        <v>768</v>
      </c>
      <c r="G775" s="2">
        <v>879</v>
      </c>
      <c r="H775" s="2">
        <v>349</v>
      </c>
      <c r="I775" s="2">
        <v>206</v>
      </c>
      <c r="J775" s="2">
        <v>92</v>
      </c>
      <c r="K775" s="2">
        <v>459</v>
      </c>
      <c r="L775" s="2">
        <v>1017</v>
      </c>
      <c r="M775" s="2">
        <v>618</v>
      </c>
      <c r="N775" s="2">
        <v>838</v>
      </c>
      <c r="O775" s="2">
        <v>725</v>
      </c>
      <c r="P775" s="2">
        <v>231</v>
      </c>
      <c r="Q775" s="2">
        <v>376</v>
      </c>
      <c r="T775" s="2">
        <v>486</v>
      </c>
      <c r="U775" s="2">
        <v>117</v>
      </c>
      <c r="V775" s="2">
        <v>583</v>
      </c>
      <c r="W775" s="2">
        <v>984</v>
      </c>
      <c r="X775" s="2">
        <v>764</v>
      </c>
      <c r="Y775" s="2">
        <v>875</v>
      </c>
      <c r="Z775" s="2">
        <v>345</v>
      </c>
      <c r="AA775" s="2">
        <v>202</v>
      </c>
      <c r="AB775" s="2">
        <v>96</v>
      </c>
      <c r="AC775" s="2">
        <v>463</v>
      </c>
      <c r="AD775" s="2">
        <v>1021</v>
      </c>
      <c r="AE775" s="2">
        <v>622</v>
      </c>
      <c r="AF775" s="2">
        <v>834</v>
      </c>
      <c r="AG775" s="2">
        <v>721</v>
      </c>
      <c r="AH775" s="2">
        <v>227</v>
      </c>
      <c r="AI775" s="2">
        <v>372</v>
      </c>
    </row>
    <row r="776" spans="2:35" x14ac:dyDescent="0.2">
      <c r="B776" s="2">
        <v>958</v>
      </c>
      <c r="C776" s="2">
        <v>557</v>
      </c>
      <c r="D776" s="2">
        <v>31</v>
      </c>
      <c r="E776" s="2">
        <v>400</v>
      </c>
      <c r="F776" s="2">
        <v>164</v>
      </c>
      <c r="G776" s="2">
        <v>307</v>
      </c>
      <c r="H776" s="2">
        <v>769</v>
      </c>
      <c r="I776" s="2">
        <v>658</v>
      </c>
      <c r="J776" s="2">
        <v>520</v>
      </c>
      <c r="K776" s="2">
        <v>919</v>
      </c>
      <c r="L776" s="2">
        <v>421</v>
      </c>
      <c r="M776" s="2">
        <v>54</v>
      </c>
      <c r="N776" s="2">
        <v>282</v>
      </c>
      <c r="O776" s="2">
        <v>137</v>
      </c>
      <c r="P776" s="2">
        <v>699</v>
      </c>
      <c r="Q776" s="2">
        <v>812</v>
      </c>
      <c r="T776" s="2">
        <v>954</v>
      </c>
      <c r="U776" s="2">
        <v>553</v>
      </c>
      <c r="V776" s="2">
        <v>27</v>
      </c>
      <c r="W776" s="2">
        <v>396</v>
      </c>
      <c r="X776" s="2">
        <v>168</v>
      </c>
      <c r="Y776" s="2">
        <v>311</v>
      </c>
      <c r="Z776" s="2">
        <v>773</v>
      </c>
      <c r="AA776" s="2">
        <v>662</v>
      </c>
      <c r="AB776" s="2">
        <v>516</v>
      </c>
      <c r="AC776" s="2">
        <v>915</v>
      </c>
      <c r="AD776" s="2">
        <v>417</v>
      </c>
      <c r="AE776" s="2">
        <v>50</v>
      </c>
      <c r="AF776" s="2">
        <v>286</v>
      </c>
      <c r="AG776" s="2">
        <v>141</v>
      </c>
      <c r="AH776" s="2">
        <v>703</v>
      </c>
      <c r="AI776" s="2">
        <v>816</v>
      </c>
    </row>
    <row r="777" spans="2:35" x14ac:dyDescent="0.2">
      <c r="B777" s="2">
        <v>537</v>
      </c>
      <c r="C777" s="2">
        <v>906</v>
      </c>
      <c r="D777" s="2">
        <v>444</v>
      </c>
      <c r="E777" s="2">
        <v>43</v>
      </c>
      <c r="F777" s="2">
        <v>263</v>
      </c>
      <c r="G777" s="2">
        <v>152</v>
      </c>
      <c r="H777" s="2">
        <v>678</v>
      </c>
      <c r="I777" s="2">
        <v>821</v>
      </c>
      <c r="J777" s="2">
        <v>931</v>
      </c>
      <c r="K777" s="2">
        <v>564</v>
      </c>
      <c r="L777" s="2">
        <v>2</v>
      </c>
      <c r="M777" s="2">
        <v>401</v>
      </c>
      <c r="N777" s="2">
        <v>189</v>
      </c>
      <c r="O777" s="2">
        <v>302</v>
      </c>
      <c r="P777" s="2">
        <v>800</v>
      </c>
      <c r="Q777" s="2">
        <v>655</v>
      </c>
      <c r="T777" s="2">
        <v>541</v>
      </c>
      <c r="U777" s="2">
        <v>910</v>
      </c>
      <c r="V777" s="2">
        <v>448</v>
      </c>
      <c r="W777" s="2">
        <v>47</v>
      </c>
      <c r="X777" s="2">
        <v>259</v>
      </c>
      <c r="Y777" s="2">
        <v>148</v>
      </c>
      <c r="Z777" s="2">
        <v>674</v>
      </c>
      <c r="AA777" s="2">
        <v>817</v>
      </c>
      <c r="AB777" s="2">
        <v>935</v>
      </c>
      <c r="AC777" s="2">
        <v>568</v>
      </c>
      <c r="AD777" s="2">
        <v>6</v>
      </c>
      <c r="AE777" s="2">
        <v>405</v>
      </c>
      <c r="AF777" s="2">
        <v>185</v>
      </c>
      <c r="AG777" s="2">
        <v>298</v>
      </c>
      <c r="AH777" s="2">
        <v>796</v>
      </c>
      <c r="AI777" s="2">
        <v>651</v>
      </c>
    </row>
    <row r="778" spans="2:35" x14ac:dyDescent="0.2">
      <c r="B778" s="2">
        <v>536</v>
      </c>
      <c r="C778" s="2">
        <v>903</v>
      </c>
      <c r="D778" s="2">
        <v>437</v>
      </c>
      <c r="E778" s="2">
        <v>38</v>
      </c>
      <c r="F778" s="2">
        <v>266</v>
      </c>
      <c r="G778" s="2">
        <v>153</v>
      </c>
      <c r="H778" s="2">
        <v>683</v>
      </c>
      <c r="I778" s="2">
        <v>828</v>
      </c>
      <c r="J778" s="2">
        <v>942</v>
      </c>
      <c r="K778" s="2">
        <v>573</v>
      </c>
      <c r="L778" s="2">
        <v>15</v>
      </c>
      <c r="M778" s="2">
        <v>416</v>
      </c>
      <c r="N778" s="2">
        <v>180</v>
      </c>
      <c r="O778" s="2">
        <v>291</v>
      </c>
      <c r="P778" s="2">
        <v>785</v>
      </c>
      <c r="Q778" s="2">
        <v>642</v>
      </c>
      <c r="T778" s="2">
        <v>532</v>
      </c>
      <c r="U778" s="2">
        <v>899</v>
      </c>
      <c r="V778" s="2">
        <v>433</v>
      </c>
      <c r="W778" s="2">
        <v>34</v>
      </c>
      <c r="X778" s="2">
        <v>270</v>
      </c>
      <c r="Y778" s="2">
        <v>157</v>
      </c>
      <c r="Z778" s="2">
        <v>687</v>
      </c>
      <c r="AA778" s="2">
        <v>832</v>
      </c>
      <c r="AB778" s="2">
        <v>938</v>
      </c>
      <c r="AC778" s="2">
        <v>569</v>
      </c>
      <c r="AD778" s="2">
        <v>11</v>
      </c>
      <c r="AE778" s="2">
        <v>412</v>
      </c>
      <c r="AF778" s="2">
        <v>184</v>
      </c>
      <c r="AG778" s="2">
        <v>295</v>
      </c>
      <c r="AH778" s="2">
        <v>789</v>
      </c>
      <c r="AI778" s="2">
        <v>646</v>
      </c>
    </row>
    <row r="779" spans="2:35" x14ac:dyDescent="0.2">
      <c r="B779" s="2">
        <v>947</v>
      </c>
      <c r="C779" s="2">
        <v>548</v>
      </c>
      <c r="D779" s="2">
        <v>18</v>
      </c>
      <c r="E779" s="2">
        <v>385</v>
      </c>
      <c r="F779" s="2">
        <v>173</v>
      </c>
      <c r="G779" s="2">
        <v>318</v>
      </c>
      <c r="H779" s="2">
        <v>784</v>
      </c>
      <c r="I779" s="2">
        <v>671</v>
      </c>
      <c r="J779" s="2">
        <v>521</v>
      </c>
      <c r="K779" s="2">
        <v>922</v>
      </c>
      <c r="L779" s="2">
        <v>428</v>
      </c>
      <c r="M779" s="2">
        <v>59</v>
      </c>
      <c r="N779" s="2">
        <v>279</v>
      </c>
      <c r="O779" s="2">
        <v>136</v>
      </c>
      <c r="P779" s="2">
        <v>694</v>
      </c>
      <c r="Q779" s="2">
        <v>805</v>
      </c>
      <c r="T779" s="2">
        <v>951</v>
      </c>
      <c r="U779" s="2">
        <v>552</v>
      </c>
      <c r="V779" s="2">
        <v>22</v>
      </c>
      <c r="W779" s="2">
        <v>389</v>
      </c>
      <c r="X779" s="2">
        <v>169</v>
      </c>
      <c r="Y779" s="2">
        <v>314</v>
      </c>
      <c r="Z779" s="2">
        <v>780</v>
      </c>
      <c r="AA779" s="2">
        <v>667</v>
      </c>
      <c r="AB779" s="2">
        <v>525</v>
      </c>
      <c r="AC779" s="2">
        <v>926</v>
      </c>
      <c r="AD779" s="2">
        <v>432</v>
      </c>
      <c r="AE779" s="2">
        <v>63</v>
      </c>
      <c r="AF779" s="2">
        <v>275</v>
      </c>
      <c r="AG779" s="2">
        <v>132</v>
      </c>
      <c r="AH779" s="2">
        <v>690</v>
      </c>
      <c r="AI779" s="2">
        <v>801</v>
      </c>
    </row>
    <row r="780" spans="2:35" x14ac:dyDescent="0.2">
      <c r="B780" s="2">
        <v>495</v>
      </c>
      <c r="C780" s="2">
        <v>128</v>
      </c>
      <c r="D780" s="2">
        <v>590</v>
      </c>
      <c r="E780" s="2">
        <v>989</v>
      </c>
      <c r="F780" s="2">
        <v>753</v>
      </c>
      <c r="G780" s="2">
        <v>866</v>
      </c>
      <c r="H780" s="2">
        <v>340</v>
      </c>
      <c r="I780" s="2">
        <v>195</v>
      </c>
      <c r="J780" s="2">
        <v>85</v>
      </c>
      <c r="K780" s="2">
        <v>454</v>
      </c>
      <c r="L780" s="2">
        <v>1016</v>
      </c>
      <c r="M780" s="2">
        <v>615</v>
      </c>
      <c r="N780" s="2">
        <v>843</v>
      </c>
      <c r="O780" s="2">
        <v>732</v>
      </c>
      <c r="P780" s="2">
        <v>234</v>
      </c>
      <c r="Q780" s="2">
        <v>377</v>
      </c>
      <c r="T780" s="2">
        <v>491</v>
      </c>
      <c r="U780" s="2">
        <v>124</v>
      </c>
      <c r="V780" s="2">
        <v>586</v>
      </c>
      <c r="W780" s="2">
        <v>985</v>
      </c>
      <c r="X780" s="2">
        <v>757</v>
      </c>
      <c r="Y780" s="2">
        <v>870</v>
      </c>
      <c r="Z780" s="2">
        <v>344</v>
      </c>
      <c r="AA780" s="2">
        <v>199</v>
      </c>
      <c r="AB780" s="2">
        <v>81</v>
      </c>
      <c r="AC780" s="2">
        <v>450</v>
      </c>
      <c r="AD780" s="2">
        <v>1012</v>
      </c>
      <c r="AE780" s="2">
        <v>611</v>
      </c>
      <c r="AF780" s="2">
        <v>847</v>
      </c>
      <c r="AG780" s="2">
        <v>736</v>
      </c>
      <c r="AH780" s="2">
        <v>238</v>
      </c>
      <c r="AI780" s="2">
        <v>381</v>
      </c>
    </row>
    <row r="781" spans="2:35" x14ac:dyDescent="0.2">
      <c r="B781" s="2">
        <v>76</v>
      </c>
      <c r="C781" s="2">
        <v>475</v>
      </c>
      <c r="D781" s="2">
        <v>1001</v>
      </c>
      <c r="E781" s="2">
        <v>634</v>
      </c>
      <c r="F781" s="2">
        <v>854</v>
      </c>
      <c r="G781" s="2">
        <v>709</v>
      </c>
      <c r="H781" s="2">
        <v>247</v>
      </c>
      <c r="I781" s="2">
        <v>360</v>
      </c>
      <c r="J781" s="2">
        <v>498</v>
      </c>
      <c r="K781" s="2">
        <v>97</v>
      </c>
      <c r="L781" s="2">
        <v>595</v>
      </c>
      <c r="M781" s="2">
        <v>964</v>
      </c>
      <c r="N781" s="2">
        <v>752</v>
      </c>
      <c r="O781" s="2">
        <v>895</v>
      </c>
      <c r="P781" s="2">
        <v>333</v>
      </c>
      <c r="Q781" s="2">
        <v>222</v>
      </c>
      <c r="T781" s="2">
        <v>80</v>
      </c>
      <c r="U781" s="2">
        <v>479</v>
      </c>
      <c r="V781" s="2">
        <v>1005</v>
      </c>
      <c r="W781" s="2">
        <v>638</v>
      </c>
      <c r="X781" s="2">
        <v>850</v>
      </c>
      <c r="Y781" s="2">
        <v>705</v>
      </c>
      <c r="Z781" s="2">
        <v>243</v>
      </c>
      <c r="AA781" s="2">
        <v>356</v>
      </c>
      <c r="AB781" s="2">
        <v>502</v>
      </c>
      <c r="AC781" s="2">
        <v>101</v>
      </c>
      <c r="AD781" s="2">
        <v>599</v>
      </c>
      <c r="AE781" s="2">
        <v>968</v>
      </c>
      <c r="AF781" s="2">
        <v>748</v>
      </c>
      <c r="AG781" s="2">
        <v>891</v>
      </c>
      <c r="AH781" s="2">
        <v>329</v>
      </c>
      <c r="AI781" s="2">
        <v>218</v>
      </c>
    </row>
    <row r="782" spans="2:35" x14ac:dyDescent="0.2">
      <c r="B782" s="2">
        <v>405</v>
      </c>
      <c r="C782" s="2">
        <v>6</v>
      </c>
      <c r="D782" s="2">
        <v>568</v>
      </c>
      <c r="E782" s="2">
        <v>935</v>
      </c>
      <c r="F782" s="2">
        <v>651</v>
      </c>
      <c r="G782" s="2">
        <v>796</v>
      </c>
      <c r="H782" s="2">
        <v>298</v>
      </c>
      <c r="I782" s="2">
        <v>185</v>
      </c>
      <c r="J782" s="2">
        <v>47</v>
      </c>
      <c r="K782" s="2">
        <v>448</v>
      </c>
      <c r="L782" s="2">
        <v>910</v>
      </c>
      <c r="M782" s="2">
        <v>541</v>
      </c>
      <c r="N782" s="2">
        <v>817</v>
      </c>
      <c r="O782" s="2">
        <v>674</v>
      </c>
      <c r="P782" s="2">
        <v>148</v>
      </c>
      <c r="Q782" s="2">
        <v>259</v>
      </c>
      <c r="T782" s="2">
        <v>401</v>
      </c>
      <c r="U782" s="2">
        <v>2</v>
      </c>
      <c r="V782" s="2">
        <v>564</v>
      </c>
      <c r="W782" s="2">
        <v>931</v>
      </c>
      <c r="X782" s="2">
        <v>655</v>
      </c>
      <c r="Y782" s="2">
        <v>800</v>
      </c>
      <c r="Z782" s="2">
        <v>302</v>
      </c>
      <c r="AA782" s="2">
        <v>189</v>
      </c>
      <c r="AB782" s="2">
        <v>43</v>
      </c>
      <c r="AC782" s="2">
        <v>444</v>
      </c>
      <c r="AD782" s="2">
        <v>906</v>
      </c>
      <c r="AE782" s="2">
        <v>537</v>
      </c>
      <c r="AF782" s="2">
        <v>821</v>
      </c>
      <c r="AG782" s="2">
        <v>678</v>
      </c>
      <c r="AH782" s="2">
        <v>152</v>
      </c>
      <c r="AI782" s="2">
        <v>263</v>
      </c>
    </row>
    <row r="783" spans="2:35" x14ac:dyDescent="0.2">
      <c r="B783" s="2">
        <v>50</v>
      </c>
      <c r="C783" s="2">
        <v>417</v>
      </c>
      <c r="D783" s="2">
        <v>915</v>
      </c>
      <c r="E783" s="2">
        <v>516</v>
      </c>
      <c r="F783" s="2">
        <v>816</v>
      </c>
      <c r="G783" s="2">
        <v>703</v>
      </c>
      <c r="H783" s="2">
        <v>141</v>
      </c>
      <c r="I783" s="2">
        <v>286</v>
      </c>
      <c r="J783" s="2">
        <v>396</v>
      </c>
      <c r="K783" s="2">
        <v>27</v>
      </c>
      <c r="L783" s="2">
        <v>553</v>
      </c>
      <c r="M783" s="2">
        <v>954</v>
      </c>
      <c r="N783" s="2">
        <v>662</v>
      </c>
      <c r="O783" s="2">
        <v>773</v>
      </c>
      <c r="P783" s="2">
        <v>311</v>
      </c>
      <c r="Q783" s="2">
        <v>168</v>
      </c>
      <c r="T783" s="2">
        <v>54</v>
      </c>
      <c r="U783" s="2">
        <v>421</v>
      </c>
      <c r="V783" s="2">
        <v>919</v>
      </c>
      <c r="W783" s="2">
        <v>520</v>
      </c>
      <c r="X783" s="2">
        <v>812</v>
      </c>
      <c r="Y783" s="2">
        <v>699</v>
      </c>
      <c r="Z783" s="2">
        <v>137</v>
      </c>
      <c r="AA783" s="2">
        <v>282</v>
      </c>
      <c r="AB783" s="2">
        <v>400</v>
      </c>
      <c r="AC783" s="2">
        <v>31</v>
      </c>
      <c r="AD783" s="2">
        <v>557</v>
      </c>
      <c r="AE783" s="2">
        <v>958</v>
      </c>
      <c r="AF783" s="2">
        <v>658</v>
      </c>
      <c r="AG783" s="2">
        <v>769</v>
      </c>
      <c r="AH783" s="2">
        <v>307</v>
      </c>
      <c r="AI783" s="2">
        <v>164</v>
      </c>
    </row>
    <row r="784" spans="2:35" x14ac:dyDescent="0.2">
      <c r="B784" s="2">
        <v>622</v>
      </c>
      <c r="C784" s="2">
        <v>1021</v>
      </c>
      <c r="D784" s="2">
        <v>463</v>
      </c>
      <c r="E784" s="2">
        <v>96</v>
      </c>
      <c r="F784" s="2">
        <v>372</v>
      </c>
      <c r="G784" s="2">
        <v>227</v>
      </c>
      <c r="H784" s="2">
        <v>721</v>
      </c>
      <c r="I784" s="2">
        <v>834</v>
      </c>
      <c r="J784" s="2">
        <v>984</v>
      </c>
      <c r="K784" s="2">
        <v>583</v>
      </c>
      <c r="L784" s="2">
        <v>117</v>
      </c>
      <c r="M784" s="2">
        <v>486</v>
      </c>
      <c r="N784" s="2">
        <v>202</v>
      </c>
      <c r="O784" s="2">
        <v>345</v>
      </c>
      <c r="P784" s="2">
        <v>875</v>
      </c>
      <c r="Q784" s="2">
        <v>764</v>
      </c>
      <c r="T784" s="2">
        <v>618</v>
      </c>
      <c r="U784" s="2">
        <v>1017</v>
      </c>
      <c r="V784" s="2">
        <v>459</v>
      </c>
      <c r="W784" s="2">
        <v>92</v>
      </c>
      <c r="X784" s="2">
        <v>376</v>
      </c>
      <c r="Y784" s="2">
        <v>231</v>
      </c>
      <c r="Z784" s="2">
        <v>725</v>
      </c>
      <c r="AA784" s="2">
        <v>838</v>
      </c>
      <c r="AB784" s="2">
        <v>980</v>
      </c>
      <c r="AC784" s="2">
        <v>579</v>
      </c>
      <c r="AD784" s="2">
        <v>113</v>
      </c>
      <c r="AE784" s="2">
        <v>482</v>
      </c>
      <c r="AF784" s="2">
        <v>206</v>
      </c>
      <c r="AG784" s="2">
        <v>349</v>
      </c>
      <c r="AH784" s="2">
        <v>879</v>
      </c>
      <c r="AI784" s="2">
        <v>768</v>
      </c>
    </row>
    <row r="785" spans="2:35" x14ac:dyDescent="0.2">
      <c r="B785" s="2">
        <v>969</v>
      </c>
      <c r="C785" s="2">
        <v>602</v>
      </c>
      <c r="D785" s="2">
        <v>108</v>
      </c>
      <c r="E785" s="2">
        <v>507</v>
      </c>
      <c r="F785" s="2">
        <v>215</v>
      </c>
      <c r="G785" s="2">
        <v>328</v>
      </c>
      <c r="H785" s="2">
        <v>886</v>
      </c>
      <c r="I785" s="2">
        <v>741</v>
      </c>
      <c r="J785" s="2">
        <v>627</v>
      </c>
      <c r="K785" s="2">
        <v>996</v>
      </c>
      <c r="L785" s="2">
        <v>466</v>
      </c>
      <c r="M785" s="2">
        <v>65</v>
      </c>
      <c r="N785" s="2">
        <v>365</v>
      </c>
      <c r="O785" s="2">
        <v>254</v>
      </c>
      <c r="P785" s="2">
        <v>720</v>
      </c>
      <c r="Q785" s="2">
        <v>863</v>
      </c>
      <c r="T785" s="2">
        <v>973</v>
      </c>
      <c r="U785" s="2">
        <v>606</v>
      </c>
      <c r="V785" s="2">
        <v>112</v>
      </c>
      <c r="W785" s="2">
        <v>511</v>
      </c>
      <c r="X785" s="2">
        <v>211</v>
      </c>
      <c r="Y785" s="2">
        <v>324</v>
      </c>
      <c r="Z785" s="2">
        <v>882</v>
      </c>
      <c r="AA785" s="2">
        <v>737</v>
      </c>
      <c r="AB785" s="2">
        <v>631</v>
      </c>
      <c r="AC785" s="2">
        <v>1000</v>
      </c>
      <c r="AD785" s="2">
        <v>470</v>
      </c>
      <c r="AE785" s="2">
        <v>69</v>
      </c>
      <c r="AF785" s="2">
        <v>361</v>
      </c>
      <c r="AG785" s="2">
        <v>250</v>
      </c>
      <c r="AH785" s="2">
        <v>716</v>
      </c>
      <c r="AI785" s="2">
        <v>859</v>
      </c>
    </row>
    <row r="786" spans="2:35" x14ac:dyDescent="0.2">
      <c r="B786" s="2">
        <v>675</v>
      </c>
      <c r="C786" s="2">
        <v>820</v>
      </c>
      <c r="D786" s="2">
        <v>258</v>
      </c>
      <c r="E786" s="2">
        <v>145</v>
      </c>
      <c r="F786" s="2">
        <v>445</v>
      </c>
      <c r="G786" s="2">
        <v>46</v>
      </c>
      <c r="H786" s="2">
        <v>544</v>
      </c>
      <c r="I786" s="2">
        <v>911</v>
      </c>
      <c r="J786" s="2">
        <v>793</v>
      </c>
      <c r="K786" s="2">
        <v>650</v>
      </c>
      <c r="L786" s="2">
        <v>188</v>
      </c>
      <c r="M786" s="2">
        <v>299</v>
      </c>
      <c r="N786" s="2">
        <v>7</v>
      </c>
      <c r="O786" s="2">
        <v>408</v>
      </c>
      <c r="P786" s="2">
        <v>934</v>
      </c>
      <c r="Q786" s="2">
        <v>565</v>
      </c>
      <c r="T786" s="2">
        <v>679</v>
      </c>
      <c r="U786" s="2">
        <v>824</v>
      </c>
      <c r="V786" s="2">
        <v>262</v>
      </c>
      <c r="W786" s="2">
        <v>149</v>
      </c>
      <c r="X786" s="2">
        <v>441</v>
      </c>
      <c r="Y786" s="2">
        <v>42</v>
      </c>
      <c r="Z786" s="2">
        <v>540</v>
      </c>
      <c r="AA786" s="2">
        <v>907</v>
      </c>
      <c r="AB786" s="2">
        <v>797</v>
      </c>
      <c r="AC786" s="2">
        <v>654</v>
      </c>
      <c r="AD786" s="2">
        <v>192</v>
      </c>
      <c r="AE786" s="2">
        <v>303</v>
      </c>
      <c r="AF786" s="2">
        <v>3</v>
      </c>
      <c r="AG786" s="2">
        <v>404</v>
      </c>
      <c r="AH786" s="2">
        <v>930</v>
      </c>
      <c r="AI786" s="2">
        <v>561</v>
      </c>
    </row>
    <row r="787" spans="2:35" x14ac:dyDescent="0.2">
      <c r="B787" s="2">
        <v>776</v>
      </c>
      <c r="C787" s="2">
        <v>663</v>
      </c>
      <c r="D787" s="2">
        <v>165</v>
      </c>
      <c r="E787" s="2">
        <v>310</v>
      </c>
      <c r="F787" s="2">
        <v>26</v>
      </c>
      <c r="G787" s="2">
        <v>393</v>
      </c>
      <c r="H787" s="2">
        <v>955</v>
      </c>
      <c r="I787" s="2">
        <v>556</v>
      </c>
      <c r="J787" s="2">
        <v>702</v>
      </c>
      <c r="K787" s="2">
        <v>813</v>
      </c>
      <c r="L787" s="2">
        <v>287</v>
      </c>
      <c r="M787" s="2">
        <v>144</v>
      </c>
      <c r="N787" s="2">
        <v>420</v>
      </c>
      <c r="O787" s="2">
        <v>51</v>
      </c>
      <c r="P787" s="2">
        <v>513</v>
      </c>
      <c r="Q787" s="2">
        <v>914</v>
      </c>
      <c r="T787" s="2">
        <v>772</v>
      </c>
      <c r="U787" s="2">
        <v>659</v>
      </c>
      <c r="V787" s="2">
        <v>161</v>
      </c>
      <c r="W787" s="2">
        <v>306</v>
      </c>
      <c r="X787" s="2">
        <v>30</v>
      </c>
      <c r="Y787" s="2">
        <v>397</v>
      </c>
      <c r="Z787" s="2">
        <v>959</v>
      </c>
      <c r="AA787" s="2">
        <v>560</v>
      </c>
      <c r="AB787" s="2">
        <v>698</v>
      </c>
      <c r="AC787" s="2">
        <v>809</v>
      </c>
      <c r="AD787" s="2">
        <v>283</v>
      </c>
      <c r="AE787" s="2">
        <v>140</v>
      </c>
      <c r="AF787" s="2">
        <v>424</v>
      </c>
      <c r="AG787" s="2">
        <v>55</v>
      </c>
      <c r="AH787" s="2">
        <v>517</v>
      </c>
      <c r="AI787" s="2">
        <v>918</v>
      </c>
    </row>
    <row r="788" spans="2:35" x14ac:dyDescent="0.2">
      <c r="B788" s="2">
        <v>348</v>
      </c>
      <c r="C788" s="2">
        <v>203</v>
      </c>
      <c r="D788" s="2">
        <v>761</v>
      </c>
      <c r="E788" s="2">
        <v>874</v>
      </c>
      <c r="F788" s="2">
        <v>582</v>
      </c>
      <c r="G788" s="2">
        <v>981</v>
      </c>
      <c r="H788" s="2">
        <v>487</v>
      </c>
      <c r="I788" s="2">
        <v>120</v>
      </c>
      <c r="J788" s="2">
        <v>226</v>
      </c>
      <c r="K788" s="2">
        <v>369</v>
      </c>
      <c r="L788" s="2">
        <v>835</v>
      </c>
      <c r="M788" s="2">
        <v>724</v>
      </c>
      <c r="N788" s="2">
        <v>1024</v>
      </c>
      <c r="O788" s="2">
        <v>623</v>
      </c>
      <c r="P788" s="2">
        <v>93</v>
      </c>
      <c r="Q788" s="2">
        <v>462</v>
      </c>
      <c r="T788" s="2">
        <v>352</v>
      </c>
      <c r="U788" s="2">
        <v>207</v>
      </c>
      <c r="V788" s="2">
        <v>765</v>
      </c>
      <c r="W788" s="2">
        <v>878</v>
      </c>
      <c r="X788" s="2">
        <v>578</v>
      </c>
      <c r="Y788" s="2">
        <v>977</v>
      </c>
      <c r="Z788" s="2">
        <v>483</v>
      </c>
      <c r="AA788" s="2">
        <v>116</v>
      </c>
      <c r="AB788" s="2">
        <v>230</v>
      </c>
      <c r="AC788" s="2">
        <v>373</v>
      </c>
      <c r="AD788" s="2">
        <v>839</v>
      </c>
      <c r="AE788" s="2">
        <v>728</v>
      </c>
      <c r="AF788" s="2">
        <v>1020</v>
      </c>
      <c r="AG788" s="2">
        <v>619</v>
      </c>
      <c r="AH788" s="2">
        <v>89</v>
      </c>
      <c r="AI788" s="2">
        <v>458</v>
      </c>
    </row>
    <row r="789" spans="2:35" x14ac:dyDescent="0.2">
      <c r="B789" s="2">
        <v>255</v>
      </c>
      <c r="C789" s="2">
        <v>368</v>
      </c>
      <c r="D789" s="2">
        <v>862</v>
      </c>
      <c r="E789" s="2">
        <v>717</v>
      </c>
      <c r="F789" s="2">
        <v>993</v>
      </c>
      <c r="G789" s="2">
        <v>626</v>
      </c>
      <c r="H789" s="2">
        <v>68</v>
      </c>
      <c r="I789" s="2">
        <v>467</v>
      </c>
      <c r="J789" s="2">
        <v>325</v>
      </c>
      <c r="K789" s="2">
        <v>214</v>
      </c>
      <c r="L789" s="2">
        <v>744</v>
      </c>
      <c r="M789" s="2">
        <v>887</v>
      </c>
      <c r="N789" s="2">
        <v>603</v>
      </c>
      <c r="O789" s="2">
        <v>972</v>
      </c>
      <c r="P789" s="2">
        <v>506</v>
      </c>
      <c r="Q789" s="2">
        <v>105</v>
      </c>
      <c r="T789" s="2">
        <v>251</v>
      </c>
      <c r="U789" s="2">
        <v>364</v>
      </c>
      <c r="V789" s="2">
        <v>858</v>
      </c>
      <c r="W789" s="2">
        <v>713</v>
      </c>
      <c r="X789" s="2">
        <v>997</v>
      </c>
      <c r="Y789" s="2">
        <v>630</v>
      </c>
      <c r="Z789" s="2">
        <v>72</v>
      </c>
      <c r="AA789" s="2">
        <v>471</v>
      </c>
      <c r="AB789" s="2">
        <v>321</v>
      </c>
      <c r="AC789" s="2">
        <v>210</v>
      </c>
      <c r="AD789" s="2">
        <v>740</v>
      </c>
      <c r="AE789" s="2">
        <v>883</v>
      </c>
      <c r="AF789" s="2">
        <v>607</v>
      </c>
      <c r="AG789" s="2">
        <v>976</v>
      </c>
      <c r="AH789" s="2">
        <v>510</v>
      </c>
      <c r="AI789" s="2">
        <v>109</v>
      </c>
    </row>
    <row r="790" spans="2:35" x14ac:dyDescent="0.2">
      <c r="B790" s="2">
        <v>290</v>
      </c>
      <c r="C790" s="2">
        <v>177</v>
      </c>
      <c r="D790" s="2">
        <v>643</v>
      </c>
      <c r="E790" s="2">
        <v>788</v>
      </c>
      <c r="F790" s="2">
        <v>576</v>
      </c>
      <c r="G790" s="2">
        <v>943</v>
      </c>
      <c r="H790" s="2">
        <v>413</v>
      </c>
      <c r="I790" s="2">
        <v>14</v>
      </c>
      <c r="J790" s="2">
        <v>156</v>
      </c>
      <c r="K790" s="2">
        <v>267</v>
      </c>
      <c r="L790" s="2">
        <v>825</v>
      </c>
      <c r="M790" s="2">
        <v>682</v>
      </c>
      <c r="N790" s="2">
        <v>902</v>
      </c>
      <c r="O790" s="2">
        <v>533</v>
      </c>
      <c r="P790" s="2">
        <v>39</v>
      </c>
      <c r="Q790" s="2">
        <v>440</v>
      </c>
      <c r="T790" s="2">
        <v>294</v>
      </c>
      <c r="U790" s="2">
        <v>181</v>
      </c>
      <c r="V790" s="2">
        <v>647</v>
      </c>
      <c r="W790" s="2">
        <v>792</v>
      </c>
      <c r="X790" s="2">
        <v>572</v>
      </c>
      <c r="Y790" s="2">
        <v>939</v>
      </c>
      <c r="Z790" s="2">
        <v>409</v>
      </c>
      <c r="AA790" s="2">
        <v>10</v>
      </c>
      <c r="AB790" s="2">
        <v>160</v>
      </c>
      <c r="AC790" s="2">
        <v>271</v>
      </c>
      <c r="AD790" s="2">
        <v>829</v>
      </c>
      <c r="AE790" s="2">
        <v>686</v>
      </c>
      <c r="AF790" s="2">
        <v>898</v>
      </c>
      <c r="AG790" s="2">
        <v>529</v>
      </c>
      <c r="AH790" s="2">
        <v>35</v>
      </c>
      <c r="AI790" s="2">
        <v>436</v>
      </c>
    </row>
    <row r="791" spans="2:35" x14ac:dyDescent="0.2">
      <c r="B791" s="2">
        <v>133</v>
      </c>
      <c r="C791" s="2">
        <v>278</v>
      </c>
      <c r="D791" s="2">
        <v>808</v>
      </c>
      <c r="E791" s="2">
        <v>695</v>
      </c>
      <c r="F791" s="2">
        <v>923</v>
      </c>
      <c r="G791" s="2">
        <v>524</v>
      </c>
      <c r="H791" s="2">
        <v>58</v>
      </c>
      <c r="I791" s="2">
        <v>425</v>
      </c>
      <c r="J791" s="2">
        <v>319</v>
      </c>
      <c r="K791" s="2">
        <v>176</v>
      </c>
      <c r="L791" s="2">
        <v>670</v>
      </c>
      <c r="M791" s="2">
        <v>781</v>
      </c>
      <c r="N791" s="2">
        <v>545</v>
      </c>
      <c r="O791" s="2">
        <v>946</v>
      </c>
      <c r="P791" s="2">
        <v>388</v>
      </c>
      <c r="Q791" s="2">
        <v>19</v>
      </c>
      <c r="T791" s="2">
        <v>129</v>
      </c>
      <c r="U791" s="2">
        <v>274</v>
      </c>
      <c r="V791" s="2">
        <v>804</v>
      </c>
      <c r="W791" s="2">
        <v>691</v>
      </c>
      <c r="X791" s="2">
        <v>927</v>
      </c>
      <c r="Y791" s="2">
        <v>528</v>
      </c>
      <c r="Z791" s="2">
        <v>62</v>
      </c>
      <c r="AA791" s="2">
        <v>429</v>
      </c>
      <c r="AB791" s="2">
        <v>315</v>
      </c>
      <c r="AC791" s="2">
        <v>172</v>
      </c>
      <c r="AD791" s="2">
        <v>666</v>
      </c>
      <c r="AE791" s="2">
        <v>777</v>
      </c>
      <c r="AF791" s="2">
        <v>549</v>
      </c>
      <c r="AG791" s="2">
        <v>950</v>
      </c>
      <c r="AH791" s="2">
        <v>392</v>
      </c>
      <c r="AI791" s="2">
        <v>23</v>
      </c>
    </row>
    <row r="792" spans="2:35" x14ac:dyDescent="0.2">
      <c r="B792" s="2">
        <v>729</v>
      </c>
      <c r="C792" s="2">
        <v>842</v>
      </c>
      <c r="D792" s="2">
        <v>380</v>
      </c>
      <c r="E792" s="2">
        <v>235</v>
      </c>
      <c r="F792" s="2">
        <v>455</v>
      </c>
      <c r="G792" s="2">
        <v>88</v>
      </c>
      <c r="H792" s="2">
        <v>614</v>
      </c>
      <c r="I792" s="2">
        <v>1013</v>
      </c>
      <c r="J792" s="2">
        <v>867</v>
      </c>
      <c r="K792" s="2">
        <v>756</v>
      </c>
      <c r="L792" s="2">
        <v>194</v>
      </c>
      <c r="M792" s="2">
        <v>337</v>
      </c>
      <c r="N792" s="2">
        <v>125</v>
      </c>
      <c r="O792" s="2">
        <v>494</v>
      </c>
      <c r="P792" s="2">
        <v>992</v>
      </c>
      <c r="Q792" s="2">
        <v>591</v>
      </c>
      <c r="T792" s="2">
        <v>733</v>
      </c>
      <c r="U792" s="2">
        <v>846</v>
      </c>
      <c r="V792" s="2">
        <v>384</v>
      </c>
      <c r="W792" s="2">
        <v>239</v>
      </c>
      <c r="X792" s="2">
        <v>451</v>
      </c>
      <c r="Y792" s="2">
        <v>84</v>
      </c>
      <c r="Z792" s="2">
        <v>610</v>
      </c>
      <c r="AA792" s="2">
        <v>1009</v>
      </c>
      <c r="AB792" s="2">
        <v>871</v>
      </c>
      <c r="AC792" s="2">
        <v>760</v>
      </c>
      <c r="AD792" s="2">
        <v>198</v>
      </c>
      <c r="AE792" s="2">
        <v>341</v>
      </c>
      <c r="AF792" s="2">
        <v>121</v>
      </c>
      <c r="AG792" s="2">
        <v>490</v>
      </c>
      <c r="AH792" s="2">
        <v>988</v>
      </c>
      <c r="AI792" s="2">
        <v>587</v>
      </c>
    </row>
    <row r="793" spans="2:35" x14ac:dyDescent="0.2">
      <c r="B793" s="2">
        <v>894</v>
      </c>
      <c r="C793" s="2">
        <v>749</v>
      </c>
      <c r="D793" s="2">
        <v>223</v>
      </c>
      <c r="E793" s="2">
        <v>336</v>
      </c>
      <c r="F793" s="2">
        <v>100</v>
      </c>
      <c r="G793" s="2">
        <v>499</v>
      </c>
      <c r="H793" s="2">
        <v>961</v>
      </c>
      <c r="I793" s="2">
        <v>594</v>
      </c>
      <c r="J793" s="2">
        <v>712</v>
      </c>
      <c r="K793" s="2">
        <v>855</v>
      </c>
      <c r="L793" s="2">
        <v>357</v>
      </c>
      <c r="M793" s="2">
        <v>246</v>
      </c>
      <c r="N793" s="2">
        <v>474</v>
      </c>
      <c r="O793" s="2">
        <v>73</v>
      </c>
      <c r="P793" s="2">
        <v>635</v>
      </c>
      <c r="Q793" s="2">
        <v>1004</v>
      </c>
      <c r="T793" s="2">
        <v>890</v>
      </c>
      <c r="U793" s="2">
        <v>745</v>
      </c>
      <c r="V793" s="2">
        <v>219</v>
      </c>
      <c r="W793" s="2">
        <v>332</v>
      </c>
      <c r="X793" s="2">
        <v>104</v>
      </c>
      <c r="Y793" s="2">
        <v>503</v>
      </c>
      <c r="Z793" s="2">
        <v>965</v>
      </c>
      <c r="AA793" s="2">
        <v>598</v>
      </c>
      <c r="AB793" s="2">
        <v>708</v>
      </c>
      <c r="AC793" s="2">
        <v>851</v>
      </c>
      <c r="AD793" s="2">
        <v>353</v>
      </c>
      <c r="AE793" s="2">
        <v>242</v>
      </c>
      <c r="AF793" s="2">
        <v>478</v>
      </c>
      <c r="AG793" s="2">
        <v>77</v>
      </c>
      <c r="AH793" s="2">
        <v>639</v>
      </c>
      <c r="AI793" s="2">
        <v>1008</v>
      </c>
    </row>
    <row r="796" spans="2:35" x14ac:dyDescent="0.2">
      <c r="B796" s="2">
        <v>536</v>
      </c>
      <c r="C796" s="2">
        <v>548</v>
      </c>
      <c r="D796" s="2">
        <v>590</v>
      </c>
      <c r="E796" s="2">
        <v>634</v>
      </c>
      <c r="F796" s="2">
        <v>651</v>
      </c>
      <c r="G796" s="2">
        <v>703</v>
      </c>
      <c r="H796" s="2">
        <v>721</v>
      </c>
      <c r="I796" s="2">
        <v>741</v>
      </c>
      <c r="J796" s="2">
        <v>793</v>
      </c>
      <c r="K796" s="2">
        <v>813</v>
      </c>
      <c r="L796" s="2">
        <v>835</v>
      </c>
      <c r="M796" s="2">
        <v>887</v>
      </c>
      <c r="N796" s="2">
        <v>902</v>
      </c>
      <c r="O796" s="2">
        <v>946</v>
      </c>
      <c r="P796" s="2">
        <v>992</v>
      </c>
      <c r="Q796" s="2">
        <v>1004</v>
      </c>
      <c r="T796" s="2">
        <v>532</v>
      </c>
      <c r="U796" s="2">
        <v>552</v>
      </c>
      <c r="V796" s="2">
        <v>586</v>
      </c>
      <c r="W796" s="2">
        <v>638</v>
      </c>
      <c r="X796" s="2">
        <v>655</v>
      </c>
      <c r="Y796" s="2">
        <v>699</v>
      </c>
      <c r="Z796" s="2">
        <v>725</v>
      </c>
      <c r="AA796" s="2">
        <v>737</v>
      </c>
      <c r="AB796" s="2">
        <v>797</v>
      </c>
      <c r="AC796" s="2">
        <v>809</v>
      </c>
      <c r="AD796" s="2">
        <v>839</v>
      </c>
      <c r="AE796" s="2">
        <v>883</v>
      </c>
      <c r="AF796" s="2">
        <v>898</v>
      </c>
      <c r="AG796" s="2">
        <v>950</v>
      </c>
      <c r="AH796" s="2">
        <v>988</v>
      </c>
      <c r="AI796" s="2">
        <v>1008</v>
      </c>
    </row>
    <row r="797" spans="2:35" x14ac:dyDescent="0.2">
      <c r="B797" s="2">
        <v>537</v>
      </c>
      <c r="C797" s="2">
        <v>557</v>
      </c>
      <c r="D797" s="2">
        <v>579</v>
      </c>
      <c r="E797" s="2">
        <v>631</v>
      </c>
      <c r="F797" s="2">
        <v>646</v>
      </c>
      <c r="G797" s="2">
        <v>690</v>
      </c>
      <c r="H797" s="2">
        <v>736</v>
      </c>
      <c r="I797" s="2">
        <v>748</v>
      </c>
      <c r="J797" s="2">
        <v>792</v>
      </c>
      <c r="K797" s="2">
        <v>804</v>
      </c>
      <c r="L797" s="2">
        <v>846</v>
      </c>
      <c r="M797" s="2">
        <v>890</v>
      </c>
      <c r="N797" s="2">
        <v>907</v>
      </c>
      <c r="O797" s="2">
        <v>959</v>
      </c>
      <c r="P797" s="2">
        <v>977</v>
      </c>
      <c r="Q797" s="2">
        <v>997</v>
      </c>
      <c r="T797" s="2">
        <v>541</v>
      </c>
      <c r="U797" s="2">
        <v>553</v>
      </c>
      <c r="V797" s="2">
        <v>583</v>
      </c>
      <c r="W797" s="2">
        <v>627</v>
      </c>
      <c r="X797" s="2">
        <v>642</v>
      </c>
      <c r="Y797" s="2">
        <v>694</v>
      </c>
      <c r="Z797" s="2">
        <v>732</v>
      </c>
      <c r="AA797" s="2">
        <v>752</v>
      </c>
      <c r="AB797" s="2">
        <v>788</v>
      </c>
      <c r="AC797" s="2">
        <v>808</v>
      </c>
      <c r="AD797" s="2">
        <v>842</v>
      </c>
      <c r="AE797" s="2">
        <v>894</v>
      </c>
      <c r="AF797" s="2">
        <v>911</v>
      </c>
      <c r="AG797" s="2">
        <v>955</v>
      </c>
      <c r="AH797" s="2">
        <v>981</v>
      </c>
      <c r="AI797" s="2">
        <v>993</v>
      </c>
    </row>
    <row r="810" spans="6:27" x14ac:dyDescent="0.2">
      <c r="I810" s="2">
        <v>14</v>
      </c>
      <c r="AA810" s="2">
        <v>30</v>
      </c>
    </row>
    <row r="813" spans="6:27" x14ac:dyDescent="0.2">
      <c r="F813" s="2" t="s">
        <v>5</v>
      </c>
      <c r="X813" s="2" t="s">
        <v>5</v>
      </c>
    </row>
    <row r="815" spans="6:27" ht="21" x14ac:dyDescent="0.35">
      <c r="I815" s="93" t="s">
        <v>1202</v>
      </c>
      <c r="AA815" s="93" t="s">
        <v>1198</v>
      </c>
    </row>
    <row r="816" spans="6:27" ht="15" x14ac:dyDescent="0.25">
      <c r="I816" s="94" t="s">
        <v>1203</v>
      </c>
      <c r="AA816" s="94" t="s">
        <v>1204</v>
      </c>
    </row>
    <row r="820" spans="2:35" x14ac:dyDescent="0.2">
      <c r="B820" s="2">
        <v>24</v>
      </c>
      <c r="C820" s="2">
        <v>391</v>
      </c>
      <c r="D820" s="2">
        <v>949</v>
      </c>
      <c r="E820" s="2">
        <v>550</v>
      </c>
      <c r="F820" s="2">
        <v>778</v>
      </c>
      <c r="G820" s="2">
        <v>665</v>
      </c>
      <c r="H820" s="2">
        <v>171</v>
      </c>
      <c r="I820" s="2">
        <v>316</v>
      </c>
      <c r="J820" s="2">
        <v>430</v>
      </c>
      <c r="K820" s="2">
        <v>61</v>
      </c>
      <c r="L820" s="2">
        <v>527</v>
      </c>
      <c r="M820" s="2">
        <v>928</v>
      </c>
      <c r="N820" s="2">
        <v>692</v>
      </c>
      <c r="O820" s="2">
        <v>803</v>
      </c>
      <c r="P820" s="2">
        <v>273</v>
      </c>
      <c r="Q820" s="2">
        <v>130</v>
      </c>
      <c r="T820" s="2">
        <v>20</v>
      </c>
      <c r="U820" s="2">
        <v>387</v>
      </c>
      <c r="V820" s="2">
        <v>945</v>
      </c>
      <c r="W820" s="2">
        <v>546</v>
      </c>
      <c r="X820" s="2">
        <v>782</v>
      </c>
      <c r="Y820" s="2">
        <v>669</v>
      </c>
      <c r="Z820" s="2">
        <v>175</v>
      </c>
      <c r="AA820" s="2">
        <v>320</v>
      </c>
      <c r="AB820" s="2">
        <v>426</v>
      </c>
      <c r="AC820" s="2">
        <v>57</v>
      </c>
      <c r="AD820" s="2">
        <v>523</v>
      </c>
      <c r="AE820" s="2">
        <v>924</v>
      </c>
      <c r="AF820" s="2">
        <v>696</v>
      </c>
      <c r="AG820" s="2">
        <v>807</v>
      </c>
      <c r="AH820" s="2">
        <v>277</v>
      </c>
      <c r="AI820" s="2">
        <v>134</v>
      </c>
    </row>
    <row r="821" spans="2:35" x14ac:dyDescent="0.2">
      <c r="B821" s="2">
        <v>435</v>
      </c>
      <c r="C821" s="2">
        <v>36</v>
      </c>
      <c r="D821" s="2">
        <v>530</v>
      </c>
      <c r="E821" s="2">
        <v>897</v>
      </c>
      <c r="F821" s="2">
        <v>685</v>
      </c>
      <c r="G821" s="2">
        <v>830</v>
      </c>
      <c r="H821" s="2">
        <v>272</v>
      </c>
      <c r="I821" s="2">
        <v>159</v>
      </c>
      <c r="J821" s="2">
        <v>9</v>
      </c>
      <c r="K821" s="2">
        <v>410</v>
      </c>
      <c r="L821" s="2">
        <v>940</v>
      </c>
      <c r="M821" s="2">
        <v>571</v>
      </c>
      <c r="N821" s="2">
        <v>791</v>
      </c>
      <c r="O821" s="2">
        <v>648</v>
      </c>
      <c r="P821" s="2">
        <v>182</v>
      </c>
      <c r="Q821" s="2">
        <v>293</v>
      </c>
      <c r="T821" s="2">
        <v>439</v>
      </c>
      <c r="U821" s="2">
        <v>40</v>
      </c>
      <c r="V821" s="2">
        <v>534</v>
      </c>
      <c r="W821" s="2">
        <v>901</v>
      </c>
      <c r="X821" s="2">
        <v>681</v>
      </c>
      <c r="Y821" s="2">
        <v>826</v>
      </c>
      <c r="Z821" s="2">
        <v>268</v>
      </c>
      <c r="AA821" s="2">
        <v>155</v>
      </c>
      <c r="AB821" s="2">
        <v>13</v>
      </c>
      <c r="AC821" s="2">
        <v>414</v>
      </c>
      <c r="AD821" s="2">
        <v>944</v>
      </c>
      <c r="AE821" s="2">
        <v>575</v>
      </c>
      <c r="AF821" s="2">
        <v>787</v>
      </c>
      <c r="AG821" s="2">
        <v>644</v>
      </c>
      <c r="AH821" s="2">
        <v>178</v>
      </c>
      <c r="AI821" s="2">
        <v>289</v>
      </c>
    </row>
    <row r="822" spans="2:35" x14ac:dyDescent="0.2">
      <c r="B822" s="2">
        <v>1007</v>
      </c>
      <c r="C822" s="2">
        <v>640</v>
      </c>
      <c r="D822" s="2">
        <v>78</v>
      </c>
      <c r="E822" s="2">
        <v>477</v>
      </c>
      <c r="F822" s="2">
        <v>241</v>
      </c>
      <c r="G822" s="2">
        <v>354</v>
      </c>
      <c r="H822" s="2">
        <v>852</v>
      </c>
      <c r="I822" s="2">
        <v>707</v>
      </c>
      <c r="J822" s="2">
        <v>597</v>
      </c>
      <c r="K822" s="2">
        <v>966</v>
      </c>
      <c r="L822" s="2">
        <v>504</v>
      </c>
      <c r="M822" s="2">
        <v>103</v>
      </c>
      <c r="N822" s="2">
        <v>331</v>
      </c>
      <c r="O822" s="2">
        <v>220</v>
      </c>
      <c r="P822" s="2">
        <v>746</v>
      </c>
      <c r="Q822" s="2">
        <v>889</v>
      </c>
      <c r="T822" s="2">
        <v>1003</v>
      </c>
      <c r="U822" s="2">
        <v>636</v>
      </c>
      <c r="V822" s="2">
        <v>74</v>
      </c>
      <c r="W822" s="2">
        <v>473</v>
      </c>
      <c r="X822" s="2">
        <v>245</v>
      </c>
      <c r="Y822" s="2">
        <v>358</v>
      </c>
      <c r="Z822" s="2">
        <v>856</v>
      </c>
      <c r="AA822" s="2">
        <v>711</v>
      </c>
      <c r="AB822" s="2">
        <v>593</v>
      </c>
      <c r="AC822" s="2">
        <v>962</v>
      </c>
      <c r="AD822" s="2">
        <v>500</v>
      </c>
      <c r="AE822" s="2">
        <v>99</v>
      </c>
      <c r="AF822" s="2">
        <v>335</v>
      </c>
      <c r="AG822" s="2">
        <v>224</v>
      </c>
      <c r="AH822" s="2">
        <v>750</v>
      </c>
      <c r="AI822" s="2">
        <v>893</v>
      </c>
    </row>
    <row r="823" spans="2:35" x14ac:dyDescent="0.2">
      <c r="B823" s="2">
        <v>588</v>
      </c>
      <c r="C823" s="2">
        <v>987</v>
      </c>
      <c r="D823" s="2">
        <v>489</v>
      </c>
      <c r="E823" s="2">
        <v>122</v>
      </c>
      <c r="F823" s="2">
        <v>342</v>
      </c>
      <c r="G823" s="2">
        <v>197</v>
      </c>
      <c r="H823" s="2">
        <v>759</v>
      </c>
      <c r="I823" s="2">
        <v>872</v>
      </c>
      <c r="J823" s="2">
        <v>1010</v>
      </c>
      <c r="K823" s="2">
        <v>609</v>
      </c>
      <c r="L823" s="2">
        <v>83</v>
      </c>
      <c r="M823" s="2">
        <v>452</v>
      </c>
      <c r="N823" s="2">
        <v>240</v>
      </c>
      <c r="O823" s="2">
        <v>383</v>
      </c>
      <c r="P823" s="2">
        <v>845</v>
      </c>
      <c r="Q823" s="2">
        <v>734</v>
      </c>
      <c r="T823" s="2">
        <v>592</v>
      </c>
      <c r="U823" s="2">
        <v>991</v>
      </c>
      <c r="V823" s="2">
        <v>493</v>
      </c>
      <c r="W823" s="2">
        <v>126</v>
      </c>
      <c r="X823" s="2">
        <v>338</v>
      </c>
      <c r="Y823" s="2">
        <v>193</v>
      </c>
      <c r="Z823" s="2">
        <v>755</v>
      </c>
      <c r="AA823" s="2">
        <v>868</v>
      </c>
      <c r="AB823" s="2">
        <v>1014</v>
      </c>
      <c r="AC823" s="2">
        <v>613</v>
      </c>
      <c r="AD823" s="2">
        <v>87</v>
      </c>
      <c r="AE823" s="2">
        <v>456</v>
      </c>
      <c r="AF823" s="2">
        <v>236</v>
      </c>
      <c r="AG823" s="2">
        <v>379</v>
      </c>
      <c r="AH823" s="2">
        <v>841</v>
      </c>
      <c r="AI823" s="2">
        <v>730</v>
      </c>
    </row>
    <row r="824" spans="2:35" x14ac:dyDescent="0.2">
      <c r="B824" s="2">
        <v>917</v>
      </c>
      <c r="C824" s="2">
        <v>518</v>
      </c>
      <c r="D824" s="2">
        <v>56</v>
      </c>
      <c r="E824" s="2">
        <v>423</v>
      </c>
      <c r="F824" s="2">
        <v>139</v>
      </c>
      <c r="G824" s="2">
        <v>284</v>
      </c>
      <c r="H824" s="2">
        <v>810</v>
      </c>
      <c r="I824" s="2">
        <v>697</v>
      </c>
      <c r="J824" s="2">
        <v>559</v>
      </c>
      <c r="K824" s="2">
        <v>960</v>
      </c>
      <c r="L824" s="2">
        <v>398</v>
      </c>
      <c r="M824" s="2">
        <v>29</v>
      </c>
      <c r="N824" s="2">
        <v>305</v>
      </c>
      <c r="O824" s="2">
        <v>162</v>
      </c>
      <c r="P824" s="2">
        <v>660</v>
      </c>
      <c r="Q824" s="2">
        <v>771</v>
      </c>
      <c r="T824" s="2">
        <v>913</v>
      </c>
      <c r="U824" s="2">
        <v>514</v>
      </c>
      <c r="V824" s="2">
        <v>52</v>
      </c>
      <c r="W824" s="2">
        <v>419</v>
      </c>
      <c r="X824" s="2">
        <v>143</v>
      </c>
      <c r="Y824" s="2">
        <v>288</v>
      </c>
      <c r="Z824" s="2">
        <v>814</v>
      </c>
      <c r="AA824" s="2">
        <v>701</v>
      </c>
      <c r="AB824" s="2">
        <v>555</v>
      </c>
      <c r="AC824" s="2">
        <v>956</v>
      </c>
      <c r="AD824" s="2">
        <v>394</v>
      </c>
      <c r="AE824" s="2">
        <v>25</v>
      </c>
      <c r="AF824" s="2">
        <v>309</v>
      </c>
      <c r="AG824" s="2">
        <v>166</v>
      </c>
      <c r="AH824" s="2">
        <v>664</v>
      </c>
      <c r="AI824" s="2">
        <v>775</v>
      </c>
    </row>
    <row r="825" spans="2:35" x14ac:dyDescent="0.2">
      <c r="B825" s="2">
        <v>562</v>
      </c>
      <c r="C825" s="2">
        <v>929</v>
      </c>
      <c r="D825" s="2">
        <v>403</v>
      </c>
      <c r="E825" s="2">
        <v>4</v>
      </c>
      <c r="F825" s="2">
        <v>304</v>
      </c>
      <c r="G825" s="2">
        <v>191</v>
      </c>
      <c r="H825" s="2">
        <v>653</v>
      </c>
      <c r="I825" s="2">
        <v>798</v>
      </c>
      <c r="J825" s="2">
        <v>908</v>
      </c>
      <c r="K825" s="2">
        <v>539</v>
      </c>
      <c r="L825" s="2">
        <v>41</v>
      </c>
      <c r="M825" s="2">
        <v>442</v>
      </c>
      <c r="N825" s="2">
        <v>150</v>
      </c>
      <c r="O825" s="2">
        <v>261</v>
      </c>
      <c r="P825" s="2">
        <v>823</v>
      </c>
      <c r="Q825" s="2">
        <v>680</v>
      </c>
      <c r="T825" s="2">
        <v>566</v>
      </c>
      <c r="U825" s="2">
        <v>933</v>
      </c>
      <c r="V825" s="2">
        <v>407</v>
      </c>
      <c r="W825" s="2">
        <v>8</v>
      </c>
      <c r="X825" s="2">
        <v>300</v>
      </c>
      <c r="Y825" s="2">
        <v>187</v>
      </c>
      <c r="Z825" s="2">
        <v>649</v>
      </c>
      <c r="AA825" s="2">
        <v>794</v>
      </c>
      <c r="AB825" s="2">
        <v>912</v>
      </c>
      <c r="AC825" s="2">
        <v>543</v>
      </c>
      <c r="AD825" s="2">
        <v>45</v>
      </c>
      <c r="AE825" s="2">
        <v>446</v>
      </c>
      <c r="AF825" s="2">
        <v>146</v>
      </c>
      <c r="AG825" s="2">
        <v>257</v>
      </c>
      <c r="AH825" s="2">
        <v>819</v>
      </c>
      <c r="AI825" s="2">
        <v>676</v>
      </c>
    </row>
    <row r="826" spans="2:35" x14ac:dyDescent="0.2">
      <c r="B826" s="2">
        <v>110</v>
      </c>
      <c r="C826" s="2">
        <v>509</v>
      </c>
      <c r="D826" s="2">
        <v>975</v>
      </c>
      <c r="E826" s="2">
        <v>608</v>
      </c>
      <c r="F826" s="2">
        <v>884</v>
      </c>
      <c r="G826" s="2">
        <v>739</v>
      </c>
      <c r="H826" s="2">
        <v>209</v>
      </c>
      <c r="I826" s="2">
        <v>322</v>
      </c>
      <c r="J826" s="2">
        <v>472</v>
      </c>
      <c r="K826" s="2">
        <v>71</v>
      </c>
      <c r="L826" s="2">
        <v>629</v>
      </c>
      <c r="M826" s="2">
        <v>998</v>
      </c>
      <c r="N826" s="2">
        <v>714</v>
      </c>
      <c r="O826" s="2">
        <v>857</v>
      </c>
      <c r="P826" s="2">
        <v>363</v>
      </c>
      <c r="Q826" s="2">
        <v>252</v>
      </c>
      <c r="T826" s="2">
        <v>106</v>
      </c>
      <c r="U826" s="2">
        <v>505</v>
      </c>
      <c r="V826" s="2">
        <v>971</v>
      </c>
      <c r="W826" s="2">
        <v>604</v>
      </c>
      <c r="X826" s="2">
        <v>888</v>
      </c>
      <c r="Y826" s="2">
        <v>743</v>
      </c>
      <c r="Z826" s="2">
        <v>213</v>
      </c>
      <c r="AA826" s="2">
        <v>326</v>
      </c>
      <c r="AB826" s="2">
        <v>468</v>
      </c>
      <c r="AC826" s="2">
        <v>67</v>
      </c>
      <c r="AD826" s="2">
        <v>625</v>
      </c>
      <c r="AE826" s="2">
        <v>994</v>
      </c>
      <c r="AF826" s="2">
        <v>718</v>
      </c>
      <c r="AG826" s="2">
        <v>861</v>
      </c>
      <c r="AH826" s="2">
        <v>367</v>
      </c>
      <c r="AI826" s="2">
        <v>256</v>
      </c>
    </row>
    <row r="827" spans="2:35" x14ac:dyDescent="0.2">
      <c r="B827" s="2">
        <v>457</v>
      </c>
      <c r="C827" s="2">
        <v>90</v>
      </c>
      <c r="D827" s="2">
        <v>620</v>
      </c>
      <c r="E827" s="2">
        <v>1019</v>
      </c>
      <c r="F827" s="2">
        <v>727</v>
      </c>
      <c r="G827" s="2">
        <v>840</v>
      </c>
      <c r="H827" s="2">
        <v>374</v>
      </c>
      <c r="I827" s="2">
        <v>229</v>
      </c>
      <c r="J827" s="2">
        <v>115</v>
      </c>
      <c r="K827" s="2">
        <v>484</v>
      </c>
      <c r="L827" s="2">
        <v>978</v>
      </c>
      <c r="M827" s="2">
        <v>577</v>
      </c>
      <c r="N827" s="2">
        <v>877</v>
      </c>
      <c r="O827" s="2">
        <v>766</v>
      </c>
      <c r="P827" s="2">
        <v>208</v>
      </c>
      <c r="Q827" s="2">
        <v>351</v>
      </c>
      <c r="T827" s="2">
        <v>461</v>
      </c>
      <c r="U827" s="2">
        <v>94</v>
      </c>
      <c r="V827" s="2">
        <v>624</v>
      </c>
      <c r="W827" s="2">
        <v>1023</v>
      </c>
      <c r="X827" s="2">
        <v>723</v>
      </c>
      <c r="Y827" s="2">
        <v>836</v>
      </c>
      <c r="Z827" s="2">
        <v>370</v>
      </c>
      <c r="AA827" s="2">
        <v>225</v>
      </c>
      <c r="AB827" s="2">
        <v>119</v>
      </c>
      <c r="AC827" s="2">
        <v>488</v>
      </c>
      <c r="AD827" s="2">
        <v>982</v>
      </c>
      <c r="AE827" s="2">
        <v>581</v>
      </c>
      <c r="AF827" s="2">
        <v>873</v>
      </c>
      <c r="AG827" s="2">
        <v>762</v>
      </c>
      <c r="AH827" s="2">
        <v>204</v>
      </c>
      <c r="AI827" s="2">
        <v>347</v>
      </c>
    </row>
    <row r="828" spans="2:35" x14ac:dyDescent="0.2">
      <c r="B828" s="2">
        <v>163</v>
      </c>
      <c r="C828" s="2">
        <v>308</v>
      </c>
      <c r="D828" s="2">
        <v>770</v>
      </c>
      <c r="E828" s="2">
        <v>657</v>
      </c>
      <c r="F828" s="2">
        <v>957</v>
      </c>
      <c r="G828" s="2">
        <v>558</v>
      </c>
      <c r="H828" s="2">
        <v>32</v>
      </c>
      <c r="I828" s="2">
        <v>399</v>
      </c>
      <c r="J828" s="2">
        <v>281</v>
      </c>
      <c r="K828" s="2">
        <v>138</v>
      </c>
      <c r="L828" s="2">
        <v>700</v>
      </c>
      <c r="M828" s="2">
        <v>811</v>
      </c>
      <c r="N828" s="2">
        <v>519</v>
      </c>
      <c r="O828" s="2">
        <v>920</v>
      </c>
      <c r="P828" s="2">
        <v>422</v>
      </c>
      <c r="Q828" s="2">
        <v>53</v>
      </c>
      <c r="T828" s="2">
        <v>167</v>
      </c>
      <c r="U828" s="2">
        <v>312</v>
      </c>
      <c r="V828" s="2">
        <v>774</v>
      </c>
      <c r="W828" s="2">
        <v>661</v>
      </c>
      <c r="X828" s="2">
        <v>953</v>
      </c>
      <c r="Y828" s="2">
        <v>554</v>
      </c>
      <c r="Z828" s="2">
        <v>28</v>
      </c>
      <c r="AA828" s="2">
        <v>395</v>
      </c>
      <c r="AB828" s="2">
        <v>285</v>
      </c>
      <c r="AC828" s="2">
        <v>142</v>
      </c>
      <c r="AD828" s="2">
        <v>704</v>
      </c>
      <c r="AE828" s="2">
        <v>815</v>
      </c>
      <c r="AF828" s="2">
        <v>515</v>
      </c>
      <c r="AG828" s="2">
        <v>916</v>
      </c>
      <c r="AH828" s="2">
        <v>418</v>
      </c>
      <c r="AI828" s="2">
        <v>49</v>
      </c>
    </row>
    <row r="829" spans="2:35" x14ac:dyDescent="0.2">
      <c r="B829" s="2">
        <v>264</v>
      </c>
      <c r="C829" s="2">
        <v>151</v>
      </c>
      <c r="D829" s="2">
        <v>677</v>
      </c>
      <c r="E829" s="2">
        <v>822</v>
      </c>
      <c r="F829" s="2">
        <v>538</v>
      </c>
      <c r="G829" s="2">
        <v>905</v>
      </c>
      <c r="H829" s="2">
        <v>443</v>
      </c>
      <c r="I829" s="2">
        <v>44</v>
      </c>
      <c r="J829" s="2">
        <v>190</v>
      </c>
      <c r="K829" s="2">
        <v>301</v>
      </c>
      <c r="L829" s="2">
        <v>799</v>
      </c>
      <c r="M829" s="2">
        <v>656</v>
      </c>
      <c r="N829" s="2">
        <v>932</v>
      </c>
      <c r="O829" s="2">
        <v>563</v>
      </c>
      <c r="P829" s="2">
        <v>1</v>
      </c>
      <c r="Q829" s="2">
        <v>402</v>
      </c>
      <c r="T829" s="2">
        <v>260</v>
      </c>
      <c r="U829" s="2">
        <v>147</v>
      </c>
      <c r="V829" s="2">
        <v>673</v>
      </c>
      <c r="W829" s="2">
        <v>818</v>
      </c>
      <c r="X829" s="2">
        <v>542</v>
      </c>
      <c r="Y829" s="2">
        <v>909</v>
      </c>
      <c r="Z829" s="2">
        <v>447</v>
      </c>
      <c r="AA829" s="2">
        <v>48</v>
      </c>
      <c r="AB829" s="2">
        <v>186</v>
      </c>
      <c r="AC829" s="2">
        <v>297</v>
      </c>
      <c r="AD829" s="2">
        <v>795</v>
      </c>
      <c r="AE829" s="2">
        <v>652</v>
      </c>
      <c r="AF829" s="2">
        <v>936</v>
      </c>
      <c r="AG829" s="2">
        <v>567</v>
      </c>
      <c r="AH829" s="2">
        <v>5</v>
      </c>
      <c r="AI829" s="2">
        <v>406</v>
      </c>
    </row>
    <row r="830" spans="2:35" x14ac:dyDescent="0.2">
      <c r="B830" s="2">
        <v>860</v>
      </c>
      <c r="C830" s="2">
        <v>715</v>
      </c>
      <c r="D830" s="2">
        <v>249</v>
      </c>
      <c r="E830" s="2">
        <v>362</v>
      </c>
      <c r="F830" s="2">
        <v>70</v>
      </c>
      <c r="G830" s="2">
        <v>469</v>
      </c>
      <c r="H830" s="2">
        <v>999</v>
      </c>
      <c r="I830" s="2">
        <v>632</v>
      </c>
      <c r="J830" s="2">
        <v>738</v>
      </c>
      <c r="K830" s="2">
        <v>881</v>
      </c>
      <c r="L830" s="2">
        <v>323</v>
      </c>
      <c r="M830" s="2">
        <v>212</v>
      </c>
      <c r="N830" s="2">
        <v>512</v>
      </c>
      <c r="O830" s="2">
        <v>111</v>
      </c>
      <c r="P830" s="2">
        <v>605</v>
      </c>
      <c r="Q830" s="2">
        <v>974</v>
      </c>
      <c r="T830" s="2">
        <v>864</v>
      </c>
      <c r="U830" s="2">
        <v>719</v>
      </c>
      <c r="V830" s="2">
        <v>253</v>
      </c>
      <c r="W830" s="2">
        <v>366</v>
      </c>
      <c r="X830" s="2">
        <v>66</v>
      </c>
      <c r="Y830" s="2">
        <v>465</v>
      </c>
      <c r="Z830" s="2">
        <v>995</v>
      </c>
      <c r="AA830" s="2">
        <v>628</v>
      </c>
      <c r="AB830" s="2">
        <v>742</v>
      </c>
      <c r="AC830" s="2">
        <v>885</v>
      </c>
      <c r="AD830" s="2">
        <v>327</v>
      </c>
      <c r="AE830" s="2">
        <v>216</v>
      </c>
      <c r="AF830" s="2">
        <v>508</v>
      </c>
      <c r="AG830" s="2">
        <v>107</v>
      </c>
      <c r="AH830" s="2">
        <v>601</v>
      </c>
      <c r="AI830" s="2">
        <v>970</v>
      </c>
    </row>
    <row r="831" spans="2:35" x14ac:dyDescent="0.2">
      <c r="B831" s="2">
        <v>767</v>
      </c>
      <c r="C831" s="2">
        <v>880</v>
      </c>
      <c r="D831" s="2">
        <v>350</v>
      </c>
      <c r="E831" s="2">
        <v>205</v>
      </c>
      <c r="F831" s="2">
        <v>481</v>
      </c>
      <c r="G831" s="2">
        <v>114</v>
      </c>
      <c r="H831" s="2">
        <v>580</v>
      </c>
      <c r="I831" s="2">
        <v>979</v>
      </c>
      <c r="J831" s="2">
        <v>837</v>
      </c>
      <c r="K831" s="2">
        <v>726</v>
      </c>
      <c r="L831" s="2">
        <v>232</v>
      </c>
      <c r="M831" s="2">
        <v>375</v>
      </c>
      <c r="N831" s="2">
        <v>91</v>
      </c>
      <c r="O831" s="2">
        <v>460</v>
      </c>
      <c r="P831" s="2">
        <v>1018</v>
      </c>
      <c r="Q831" s="2">
        <v>617</v>
      </c>
      <c r="T831" s="2">
        <v>763</v>
      </c>
      <c r="U831" s="2">
        <v>876</v>
      </c>
      <c r="V831" s="2">
        <v>346</v>
      </c>
      <c r="W831" s="2">
        <v>201</v>
      </c>
      <c r="X831" s="2">
        <v>485</v>
      </c>
      <c r="Y831" s="2">
        <v>118</v>
      </c>
      <c r="Z831" s="2">
        <v>584</v>
      </c>
      <c r="AA831" s="2">
        <v>983</v>
      </c>
      <c r="AB831" s="2">
        <v>833</v>
      </c>
      <c r="AC831" s="2">
        <v>722</v>
      </c>
      <c r="AD831" s="2">
        <v>228</v>
      </c>
      <c r="AE831" s="2">
        <v>371</v>
      </c>
      <c r="AF831" s="2">
        <v>95</v>
      </c>
      <c r="AG831" s="2">
        <v>464</v>
      </c>
      <c r="AH831" s="2">
        <v>1022</v>
      </c>
      <c r="AI831" s="2">
        <v>621</v>
      </c>
    </row>
    <row r="832" spans="2:35" x14ac:dyDescent="0.2">
      <c r="B832" s="2">
        <v>802</v>
      </c>
      <c r="C832" s="2">
        <v>689</v>
      </c>
      <c r="D832" s="2">
        <v>131</v>
      </c>
      <c r="E832" s="2">
        <v>276</v>
      </c>
      <c r="F832" s="2">
        <v>64</v>
      </c>
      <c r="G832" s="2">
        <v>431</v>
      </c>
      <c r="H832" s="2">
        <v>925</v>
      </c>
      <c r="I832" s="2">
        <v>526</v>
      </c>
      <c r="J832" s="2">
        <v>668</v>
      </c>
      <c r="K832" s="2">
        <v>779</v>
      </c>
      <c r="L832" s="2">
        <v>313</v>
      </c>
      <c r="M832" s="2">
        <v>170</v>
      </c>
      <c r="N832" s="2">
        <v>390</v>
      </c>
      <c r="O832" s="2">
        <v>21</v>
      </c>
      <c r="P832" s="2">
        <v>551</v>
      </c>
      <c r="Q832" s="2">
        <v>952</v>
      </c>
      <c r="T832" s="2">
        <v>806</v>
      </c>
      <c r="U832" s="2">
        <v>693</v>
      </c>
      <c r="V832" s="2">
        <v>135</v>
      </c>
      <c r="W832" s="2">
        <v>280</v>
      </c>
      <c r="X832" s="2">
        <v>60</v>
      </c>
      <c r="Y832" s="2">
        <v>427</v>
      </c>
      <c r="Z832" s="2">
        <v>921</v>
      </c>
      <c r="AA832" s="2">
        <v>522</v>
      </c>
      <c r="AB832" s="2">
        <v>672</v>
      </c>
      <c r="AC832" s="2">
        <v>783</v>
      </c>
      <c r="AD832" s="2">
        <v>317</v>
      </c>
      <c r="AE832" s="2">
        <v>174</v>
      </c>
      <c r="AF832" s="2">
        <v>386</v>
      </c>
      <c r="AG832" s="2">
        <v>17</v>
      </c>
      <c r="AH832" s="2">
        <v>547</v>
      </c>
      <c r="AI832" s="2">
        <v>948</v>
      </c>
    </row>
    <row r="833" spans="2:35" x14ac:dyDescent="0.2">
      <c r="B833" s="2">
        <v>645</v>
      </c>
      <c r="C833" s="2">
        <v>790</v>
      </c>
      <c r="D833" s="2">
        <v>296</v>
      </c>
      <c r="E833" s="2">
        <v>183</v>
      </c>
      <c r="F833" s="2">
        <v>411</v>
      </c>
      <c r="G833" s="2">
        <v>12</v>
      </c>
      <c r="H833" s="2">
        <v>570</v>
      </c>
      <c r="I833" s="2">
        <v>937</v>
      </c>
      <c r="J833" s="2">
        <v>831</v>
      </c>
      <c r="K833" s="2">
        <v>688</v>
      </c>
      <c r="L833" s="2">
        <v>158</v>
      </c>
      <c r="M833" s="2">
        <v>269</v>
      </c>
      <c r="N833" s="2">
        <v>33</v>
      </c>
      <c r="O833" s="2">
        <v>434</v>
      </c>
      <c r="P833" s="2">
        <v>900</v>
      </c>
      <c r="Q833" s="2">
        <v>531</v>
      </c>
      <c r="T833" s="2">
        <v>641</v>
      </c>
      <c r="U833" s="2">
        <v>786</v>
      </c>
      <c r="V833" s="2">
        <v>292</v>
      </c>
      <c r="W833" s="2">
        <v>179</v>
      </c>
      <c r="X833" s="2">
        <v>415</v>
      </c>
      <c r="Y833" s="2">
        <v>16</v>
      </c>
      <c r="Z833" s="2">
        <v>574</v>
      </c>
      <c r="AA833" s="2">
        <v>941</v>
      </c>
      <c r="AB833" s="2">
        <v>827</v>
      </c>
      <c r="AC833" s="2">
        <v>684</v>
      </c>
      <c r="AD833" s="2">
        <v>154</v>
      </c>
      <c r="AE833" s="2">
        <v>265</v>
      </c>
      <c r="AF833" s="2">
        <v>37</v>
      </c>
      <c r="AG833" s="2">
        <v>438</v>
      </c>
      <c r="AH833" s="2">
        <v>904</v>
      </c>
      <c r="AI833" s="2">
        <v>535</v>
      </c>
    </row>
    <row r="834" spans="2:35" x14ac:dyDescent="0.2">
      <c r="B834" s="2">
        <v>217</v>
      </c>
      <c r="C834" s="2">
        <v>330</v>
      </c>
      <c r="D834" s="2">
        <v>892</v>
      </c>
      <c r="E834" s="2">
        <v>747</v>
      </c>
      <c r="F834" s="2">
        <v>967</v>
      </c>
      <c r="G834" s="2">
        <v>600</v>
      </c>
      <c r="H834" s="2">
        <v>102</v>
      </c>
      <c r="I834" s="2">
        <v>501</v>
      </c>
      <c r="J834" s="2">
        <v>355</v>
      </c>
      <c r="K834" s="2">
        <v>244</v>
      </c>
      <c r="L834" s="2">
        <v>706</v>
      </c>
      <c r="M834" s="2">
        <v>849</v>
      </c>
      <c r="N834" s="2">
        <v>637</v>
      </c>
      <c r="O834" s="2">
        <v>1006</v>
      </c>
      <c r="P834" s="2">
        <v>480</v>
      </c>
      <c r="Q834" s="2">
        <v>79</v>
      </c>
      <c r="T834" s="2">
        <v>221</v>
      </c>
      <c r="U834" s="2">
        <v>334</v>
      </c>
      <c r="V834" s="2">
        <v>896</v>
      </c>
      <c r="W834" s="2">
        <v>751</v>
      </c>
      <c r="X834" s="2">
        <v>963</v>
      </c>
      <c r="Y834" s="2">
        <v>596</v>
      </c>
      <c r="Z834" s="2">
        <v>98</v>
      </c>
      <c r="AA834" s="2">
        <v>497</v>
      </c>
      <c r="AB834" s="2">
        <v>359</v>
      </c>
      <c r="AC834" s="2">
        <v>248</v>
      </c>
      <c r="AD834" s="2">
        <v>710</v>
      </c>
      <c r="AE834" s="2">
        <v>853</v>
      </c>
      <c r="AF834" s="2">
        <v>633</v>
      </c>
      <c r="AG834" s="2">
        <v>1002</v>
      </c>
      <c r="AH834" s="2">
        <v>476</v>
      </c>
      <c r="AI834" s="2">
        <v>75</v>
      </c>
    </row>
    <row r="835" spans="2:35" x14ac:dyDescent="0.2">
      <c r="B835" s="2">
        <v>382</v>
      </c>
      <c r="C835" s="2">
        <v>237</v>
      </c>
      <c r="D835" s="2">
        <v>735</v>
      </c>
      <c r="E835" s="2">
        <v>848</v>
      </c>
      <c r="F835" s="2">
        <v>612</v>
      </c>
      <c r="G835" s="2">
        <v>1011</v>
      </c>
      <c r="H835" s="2">
        <v>449</v>
      </c>
      <c r="I835" s="2">
        <v>82</v>
      </c>
      <c r="J835" s="2">
        <v>200</v>
      </c>
      <c r="K835" s="2">
        <v>343</v>
      </c>
      <c r="L835" s="2">
        <v>869</v>
      </c>
      <c r="M835" s="2">
        <v>758</v>
      </c>
      <c r="N835" s="2">
        <v>986</v>
      </c>
      <c r="O835" s="2">
        <v>585</v>
      </c>
      <c r="P835" s="2">
        <v>123</v>
      </c>
      <c r="Q835" s="2">
        <v>492</v>
      </c>
      <c r="T835" s="2">
        <v>378</v>
      </c>
      <c r="U835" s="2">
        <v>233</v>
      </c>
      <c r="V835" s="2">
        <v>731</v>
      </c>
      <c r="W835" s="2">
        <v>844</v>
      </c>
      <c r="X835" s="2">
        <v>616</v>
      </c>
      <c r="Y835" s="2">
        <v>1015</v>
      </c>
      <c r="Z835" s="2">
        <v>453</v>
      </c>
      <c r="AA835" s="2">
        <v>86</v>
      </c>
      <c r="AB835" s="2">
        <v>196</v>
      </c>
      <c r="AC835" s="2">
        <v>339</v>
      </c>
      <c r="AD835" s="2">
        <v>865</v>
      </c>
      <c r="AE835" s="2">
        <v>754</v>
      </c>
      <c r="AF835" s="2">
        <v>990</v>
      </c>
      <c r="AG835" s="2">
        <v>589</v>
      </c>
      <c r="AH835" s="2">
        <v>127</v>
      </c>
      <c r="AI835" s="2">
        <v>496</v>
      </c>
    </row>
    <row r="836" spans="2:35" x14ac:dyDescent="0.2">
      <c r="B836" s="2">
        <v>371</v>
      </c>
      <c r="C836" s="2">
        <v>228</v>
      </c>
      <c r="D836" s="2">
        <v>722</v>
      </c>
      <c r="E836" s="2">
        <v>833</v>
      </c>
      <c r="F836" s="2">
        <v>621</v>
      </c>
      <c r="G836" s="2">
        <v>1022</v>
      </c>
      <c r="H836" s="2">
        <v>464</v>
      </c>
      <c r="I836" s="2">
        <v>95</v>
      </c>
      <c r="J836" s="2">
        <v>201</v>
      </c>
      <c r="K836" s="2">
        <v>346</v>
      </c>
      <c r="L836" s="2">
        <v>876</v>
      </c>
      <c r="M836" s="2">
        <v>763</v>
      </c>
      <c r="N836" s="2">
        <v>983</v>
      </c>
      <c r="O836" s="2">
        <v>584</v>
      </c>
      <c r="P836" s="2">
        <v>118</v>
      </c>
      <c r="Q836" s="2">
        <v>485</v>
      </c>
      <c r="T836" s="2">
        <v>375</v>
      </c>
      <c r="U836" s="2">
        <v>232</v>
      </c>
      <c r="V836" s="2">
        <v>726</v>
      </c>
      <c r="W836" s="2">
        <v>837</v>
      </c>
      <c r="X836" s="2">
        <v>617</v>
      </c>
      <c r="Y836" s="2">
        <v>1018</v>
      </c>
      <c r="Z836" s="2">
        <v>460</v>
      </c>
      <c r="AA836" s="2">
        <v>91</v>
      </c>
      <c r="AB836" s="2">
        <v>205</v>
      </c>
      <c r="AC836" s="2">
        <v>350</v>
      </c>
      <c r="AD836" s="2">
        <v>880</v>
      </c>
      <c r="AE836" s="2">
        <v>767</v>
      </c>
      <c r="AF836" s="2">
        <v>979</v>
      </c>
      <c r="AG836" s="2">
        <v>580</v>
      </c>
      <c r="AH836" s="2">
        <v>114</v>
      </c>
      <c r="AI836" s="2">
        <v>481</v>
      </c>
    </row>
    <row r="837" spans="2:35" x14ac:dyDescent="0.2">
      <c r="B837" s="2">
        <v>216</v>
      </c>
      <c r="C837" s="2">
        <v>327</v>
      </c>
      <c r="D837" s="2">
        <v>885</v>
      </c>
      <c r="E837" s="2">
        <v>742</v>
      </c>
      <c r="F837" s="2">
        <v>970</v>
      </c>
      <c r="G837" s="2">
        <v>601</v>
      </c>
      <c r="H837" s="2">
        <v>107</v>
      </c>
      <c r="I837" s="2">
        <v>508</v>
      </c>
      <c r="J837" s="2">
        <v>366</v>
      </c>
      <c r="K837" s="2">
        <v>253</v>
      </c>
      <c r="L837" s="2">
        <v>719</v>
      </c>
      <c r="M837" s="2">
        <v>864</v>
      </c>
      <c r="N837" s="2">
        <v>628</v>
      </c>
      <c r="O837" s="2">
        <v>995</v>
      </c>
      <c r="P837" s="2">
        <v>465</v>
      </c>
      <c r="Q837" s="2">
        <v>66</v>
      </c>
      <c r="T837" s="2">
        <v>212</v>
      </c>
      <c r="U837" s="2">
        <v>323</v>
      </c>
      <c r="V837" s="2">
        <v>881</v>
      </c>
      <c r="W837" s="2">
        <v>738</v>
      </c>
      <c r="X837" s="2">
        <v>974</v>
      </c>
      <c r="Y837" s="2">
        <v>605</v>
      </c>
      <c r="Z837" s="2">
        <v>111</v>
      </c>
      <c r="AA837" s="2">
        <v>512</v>
      </c>
      <c r="AB837" s="2">
        <v>362</v>
      </c>
      <c r="AC837" s="2">
        <v>249</v>
      </c>
      <c r="AD837" s="2">
        <v>715</v>
      </c>
      <c r="AE837" s="2">
        <v>860</v>
      </c>
      <c r="AF837" s="2">
        <v>632</v>
      </c>
      <c r="AG837" s="2">
        <v>999</v>
      </c>
      <c r="AH837" s="2">
        <v>469</v>
      </c>
      <c r="AI837" s="2">
        <v>70</v>
      </c>
    </row>
    <row r="838" spans="2:35" x14ac:dyDescent="0.2">
      <c r="B838" s="2">
        <v>652</v>
      </c>
      <c r="C838" s="2">
        <v>795</v>
      </c>
      <c r="D838" s="2">
        <v>297</v>
      </c>
      <c r="E838" s="2">
        <v>186</v>
      </c>
      <c r="F838" s="2">
        <v>406</v>
      </c>
      <c r="G838" s="2">
        <v>5</v>
      </c>
      <c r="H838" s="2">
        <v>567</v>
      </c>
      <c r="I838" s="2">
        <v>936</v>
      </c>
      <c r="J838" s="2">
        <v>818</v>
      </c>
      <c r="K838" s="2">
        <v>673</v>
      </c>
      <c r="L838" s="2">
        <v>147</v>
      </c>
      <c r="M838" s="2">
        <v>260</v>
      </c>
      <c r="N838" s="2">
        <v>48</v>
      </c>
      <c r="O838" s="2">
        <v>447</v>
      </c>
      <c r="P838" s="2">
        <v>909</v>
      </c>
      <c r="Q838" s="2">
        <v>542</v>
      </c>
      <c r="T838" s="2">
        <v>656</v>
      </c>
      <c r="U838" s="2">
        <v>799</v>
      </c>
      <c r="V838" s="2">
        <v>301</v>
      </c>
      <c r="W838" s="2">
        <v>190</v>
      </c>
      <c r="X838" s="2">
        <v>402</v>
      </c>
      <c r="Y838" s="2">
        <v>1</v>
      </c>
      <c r="Z838" s="2">
        <v>563</v>
      </c>
      <c r="AA838" s="2">
        <v>932</v>
      </c>
      <c r="AB838" s="2">
        <v>822</v>
      </c>
      <c r="AC838" s="2">
        <v>677</v>
      </c>
      <c r="AD838" s="2">
        <v>151</v>
      </c>
      <c r="AE838" s="2">
        <v>264</v>
      </c>
      <c r="AF838" s="2">
        <v>44</v>
      </c>
      <c r="AG838" s="2">
        <v>443</v>
      </c>
      <c r="AH838" s="2">
        <v>905</v>
      </c>
      <c r="AI838" s="2">
        <v>538</v>
      </c>
    </row>
    <row r="839" spans="2:35" x14ac:dyDescent="0.2">
      <c r="B839" s="2">
        <v>815</v>
      </c>
      <c r="C839" s="2">
        <v>704</v>
      </c>
      <c r="D839" s="2">
        <v>142</v>
      </c>
      <c r="E839" s="2">
        <v>285</v>
      </c>
      <c r="F839" s="2">
        <v>49</v>
      </c>
      <c r="G839" s="2">
        <v>418</v>
      </c>
      <c r="H839" s="2">
        <v>916</v>
      </c>
      <c r="I839" s="2">
        <v>515</v>
      </c>
      <c r="J839" s="2">
        <v>661</v>
      </c>
      <c r="K839" s="2">
        <v>774</v>
      </c>
      <c r="L839" s="2">
        <v>312</v>
      </c>
      <c r="M839" s="2">
        <v>167</v>
      </c>
      <c r="N839" s="2">
        <v>395</v>
      </c>
      <c r="O839" s="2">
        <v>28</v>
      </c>
      <c r="P839" s="2">
        <v>554</v>
      </c>
      <c r="Q839" s="2">
        <v>953</v>
      </c>
      <c r="T839" s="2">
        <v>811</v>
      </c>
      <c r="U839" s="2">
        <v>700</v>
      </c>
      <c r="V839" s="2">
        <v>138</v>
      </c>
      <c r="W839" s="2">
        <v>281</v>
      </c>
      <c r="X839" s="2">
        <v>53</v>
      </c>
      <c r="Y839" s="2">
        <v>422</v>
      </c>
      <c r="Z839" s="2">
        <v>920</v>
      </c>
      <c r="AA839" s="2">
        <v>519</v>
      </c>
      <c r="AB839" s="2">
        <v>657</v>
      </c>
      <c r="AC839" s="2">
        <v>770</v>
      </c>
      <c r="AD839" s="2">
        <v>308</v>
      </c>
      <c r="AE839" s="2">
        <v>163</v>
      </c>
      <c r="AF839" s="2">
        <v>399</v>
      </c>
      <c r="AG839" s="2">
        <v>32</v>
      </c>
      <c r="AH839" s="2">
        <v>558</v>
      </c>
      <c r="AI839" s="2">
        <v>957</v>
      </c>
    </row>
    <row r="840" spans="2:35" x14ac:dyDescent="0.2">
      <c r="B840" s="2">
        <v>754</v>
      </c>
      <c r="C840" s="2">
        <v>865</v>
      </c>
      <c r="D840" s="2">
        <v>339</v>
      </c>
      <c r="E840" s="2">
        <v>196</v>
      </c>
      <c r="F840" s="2">
        <v>496</v>
      </c>
      <c r="G840" s="2">
        <v>127</v>
      </c>
      <c r="H840" s="2">
        <v>589</v>
      </c>
      <c r="I840" s="2">
        <v>990</v>
      </c>
      <c r="J840" s="2">
        <v>844</v>
      </c>
      <c r="K840" s="2">
        <v>731</v>
      </c>
      <c r="L840" s="2">
        <v>233</v>
      </c>
      <c r="M840" s="2">
        <v>378</v>
      </c>
      <c r="N840" s="2">
        <v>86</v>
      </c>
      <c r="O840" s="2">
        <v>453</v>
      </c>
      <c r="P840" s="2">
        <v>1015</v>
      </c>
      <c r="Q840" s="2">
        <v>616</v>
      </c>
      <c r="T840" s="2">
        <v>758</v>
      </c>
      <c r="U840" s="2">
        <v>869</v>
      </c>
      <c r="V840" s="2">
        <v>343</v>
      </c>
      <c r="W840" s="2">
        <v>200</v>
      </c>
      <c r="X840" s="2">
        <v>492</v>
      </c>
      <c r="Y840" s="2">
        <v>123</v>
      </c>
      <c r="Z840" s="2">
        <v>585</v>
      </c>
      <c r="AA840" s="2">
        <v>986</v>
      </c>
      <c r="AB840" s="2">
        <v>848</v>
      </c>
      <c r="AC840" s="2">
        <v>735</v>
      </c>
      <c r="AD840" s="2">
        <v>237</v>
      </c>
      <c r="AE840" s="2">
        <v>382</v>
      </c>
      <c r="AF840" s="2">
        <v>82</v>
      </c>
      <c r="AG840" s="2">
        <v>449</v>
      </c>
      <c r="AH840" s="2">
        <v>1011</v>
      </c>
      <c r="AI840" s="2">
        <v>612</v>
      </c>
    </row>
    <row r="841" spans="2:35" x14ac:dyDescent="0.2">
      <c r="B841" s="2">
        <v>853</v>
      </c>
      <c r="C841" s="2">
        <v>710</v>
      </c>
      <c r="D841" s="2">
        <v>248</v>
      </c>
      <c r="E841" s="2">
        <v>359</v>
      </c>
      <c r="F841" s="2">
        <v>75</v>
      </c>
      <c r="G841" s="2">
        <v>476</v>
      </c>
      <c r="H841" s="2">
        <v>1002</v>
      </c>
      <c r="I841" s="2">
        <v>633</v>
      </c>
      <c r="J841" s="2">
        <v>751</v>
      </c>
      <c r="K841" s="2">
        <v>896</v>
      </c>
      <c r="L841" s="2">
        <v>334</v>
      </c>
      <c r="M841" s="2">
        <v>221</v>
      </c>
      <c r="N841" s="2">
        <v>497</v>
      </c>
      <c r="O841" s="2">
        <v>98</v>
      </c>
      <c r="P841" s="2">
        <v>596</v>
      </c>
      <c r="Q841" s="2">
        <v>963</v>
      </c>
      <c r="T841" s="2">
        <v>849</v>
      </c>
      <c r="U841" s="2">
        <v>706</v>
      </c>
      <c r="V841" s="2">
        <v>244</v>
      </c>
      <c r="W841" s="2">
        <v>355</v>
      </c>
      <c r="X841" s="2">
        <v>79</v>
      </c>
      <c r="Y841" s="2">
        <v>480</v>
      </c>
      <c r="Z841" s="2">
        <v>1006</v>
      </c>
      <c r="AA841" s="2">
        <v>637</v>
      </c>
      <c r="AB841" s="2">
        <v>747</v>
      </c>
      <c r="AC841" s="2">
        <v>892</v>
      </c>
      <c r="AD841" s="2">
        <v>330</v>
      </c>
      <c r="AE841" s="2">
        <v>217</v>
      </c>
      <c r="AF841" s="2">
        <v>501</v>
      </c>
      <c r="AG841" s="2">
        <v>102</v>
      </c>
      <c r="AH841" s="2">
        <v>600</v>
      </c>
      <c r="AI841" s="2">
        <v>967</v>
      </c>
    </row>
    <row r="842" spans="2:35" x14ac:dyDescent="0.2">
      <c r="B842" s="2">
        <v>265</v>
      </c>
      <c r="C842" s="2">
        <v>154</v>
      </c>
      <c r="D842" s="2">
        <v>684</v>
      </c>
      <c r="E842" s="2">
        <v>827</v>
      </c>
      <c r="F842" s="2">
        <v>535</v>
      </c>
      <c r="G842" s="2">
        <v>904</v>
      </c>
      <c r="H842" s="2">
        <v>438</v>
      </c>
      <c r="I842" s="2">
        <v>37</v>
      </c>
      <c r="J842" s="2">
        <v>179</v>
      </c>
      <c r="K842" s="2">
        <v>292</v>
      </c>
      <c r="L842" s="2">
        <v>786</v>
      </c>
      <c r="M842" s="2">
        <v>641</v>
      </c>
      <c r="N842" s="2">
        <v>941</v>
      </c>
      <c r="O842" s="2">
        <v>574</v>
      </c>
      <c r="P842" s="2">
        <v>16</v>
      </c>
      <c r="Q842" s="2">
        <v>415</v>
      </c>
      <c r="T842" s="2">
        <v>269</v>
      </c>
      <c r="U842" s="2">
        <v>158</v>
      </c>
      <c r="V842" s="2">
        <v>688</v>
      </c>
      <c r="W842" s="2">
        <v>831</v>
      </c>
      <c r="X842" s="2">
        <v>531</v>
      </c>
      <c r="Y842" s="2">
        <v>900</v>
      </c>
      <c r="Z842" s="2">
        <v>434</v>
      </c>
      <c r="AA842" s="2">
        <v>33</v>
      </c>
      <c r="AB842" s="2">
        <v>183</v>
      </c>
      <c r="AC842" s="2">
        <v>296</v>
      </c>
      <c r="AD842" s="2">
        <v>790</v>
      </c>
      <c r="AE842" s="2">
        <v>645</v>
      </c>
      <c r="AF842" s="2">
        <v>937</v>
      </c>
      <c r="AG842" s="2">
        <v>570</v>
      </c>
      <c r="AH842" s="2">
        <v>12</v>
      </c>
      <c r="AI842" s="2">
        <v>411</v>
      </c>
    </row>
    <row r="843" spans="2:35" x14ac:dyDescent="0.2">
      <c r="B843" s="2">
        <v>174</v>
      </c>
      <c r="C843" s="2">
        <v>317</v>
      </c>
      <c r="D843" s="2">
        <v>783</v>
      </c>
      <c r="E843" s="2">
        <v>672</v>
      </c>
      <c r="F843" s="2">
        <v>948</v>
      </c>
      <c r="G843" s="2">
        <v>547</v>
      </c>
      <c r="H843" s="2">
        <v>17</v>
      </c>
      <c r="I843" s="2">
        <v>386</v>
      </c>
      <c r="J843" s="2">
        <v>280</v>
      </c>
      <c r="K843" s="2">
        <v>135</v>
      </c>
      <c r="L843" s="2">
        <v>693</v>
      </c>
      <c r="M843" s="2">
        <v>806</v>
      </c>
      <c r="N843" s="2">
        <v>522</v>
      </c>
      <c r="O843" s="2">
        <v>921</v>
      </c>
      <c r="P843" s="2">
        <v>427</v>
      </c>
      <c r="Q843" s="2">
        <v>60</v>
      </c>
      <c r="T843" s="2">
        <v>170</v>
      </c>
      <c r="U843" s="2">
        <v>313</v>
      </c>
      <c r="V843" s="2">
        <v>779</v>
      </c>
      <c r="W843" s="2">
        <v>668</v>
      </c>
      <c r="X843" s="2">
        <v>952</v>
      </c>
      <c r="Y843" s="2">
        <v>551</v>
      </c>
      <c r="Z843" s="2">
        <v>21</v>
      </c>
      <c r="AA843" s="2">
        <v>390</v>
      </c>
      <c r="AB843" s="2">
        <v>276</v>
      </c>
      <c r="AC843" s="2">
        <v>131</v>
      </c>
      <c r="AD843" s="2">
        <v>689</v>
      </c>
      <c r="AE843" s="2">
        <v>802</v>
      </c>
      <c r="AF843" s="2">
        <v>526</v>
      </c>
      <c r="AG843" s="2">
        <v>925</v>
      </c>
      <c r="AH843" s="2">
        <v>431</v>
      </c>
      <c r="AI843" s="2">
        <v>64</v>
      </c>
    </row>
    <row r="844" spans="2:35" x14ac:dyDescent="0.2">
      <c r="B844" s="2">
        <v>456</v>
      </c>
      <c r="C844" s="2">
        <v>87</v>
      </c>
      <c r="D844" s="2">
        <v>613</v>
      </c>
      <c r="E844" s="2">
        <v>1014</v>
      </c>
      <c r="F844" s="2">
        <v>730</v>
      </c>
      <c r="G844" s="2">
        <v>841</v>
      </c>
      <c r="H844" s="2">
        <v>379</v>
      </c>
      <c r="I844" s="2">
        <v>236</v>
      </c>
      <c r="J844" s="2">
        <v>126</v>
      </c>
      <c r="K844" s="2">
        <v>493</v>
      </c>
      <c r="L844" s="2">
        <v>991</v>
      </c>
      <c r="M844" s="2">
        <v>592</v>
      </c>
      <c r="N844" s="2">
        <v>868</v>
      </c>
      <c r="O844" s="2">
        <v>755</v>
      </c>
      <c r="P844" s="2">
        <v>193</v>
      </c>
      <c r="Q844" s="2">
        <v>338</v>
      </c>
      <c r="T844" s="2">
        <v>452</v>
      </c>
      <c r="U844" s="2">
        <v>83</v>
      </c>
      <c r="V844" s="2">
        <v>609</v>
      </c>
      <c r="W844" s="2">
        <v>1010</v>
      </c>
      <c r="X844" s="2">
        <v>734</v>
      </c>
      <c r="Y844" s="2">
        <v>845</v>
      </c>
      <c r="Z844" s="2">
        <v>383</v>
      </c>
      <c r="AA844" s="2">
        <v>240</v>
      </c>
      <c r="AB844" s="2">
        <v>122</v>
      </c>
      <c r="AC844" s="2">
        <v>489</v>
      </c>
      <c r="AD844" s="2">
        <v>987</v>
      </c>
      <c r="AE844" s="2">
        <v>588</v>
      </c>
      <c r="AF844" s="2">
        <v>872</v>
      </c>
      <c r="AG844" s="2">
        <v>759</v>
      </c>
      <c r="AH844" s="2">
        <v>197</v>
      </c>
      <c r="AI844" s="2">
        <v>342</v>
      </c>
    </row>
    <row r="845" spans="2:35" x14ac:dyDescent="0.2">
      <c r="B845" s="2">
        <v>99</v>
      </c>
      <c r="C845" s="2">
        <v>500</v>
      </c>
      <c r="D845" s="2">
        <v>962</v>
      </c>
      <c r="E845" s="2">
        <v>593</v>
      </c>
      <c r="F845" s="2">
        <v>893</v>
      </c>
      <c r="G845" s="2">
        <v>750</v>
      </c>
      <c r="H845" s="2">
        <v>224</v>
      </c>
      <c r="I845" s="2">
        <v>335</v>
      </c>
      <c r="J845" s="2">
        <v>473</v>
      </c>
      <c r="K845" s="2">
        <v>74</v>
      </c>
      <c r="L845" s="2">
        <v>636</v>
      </c>
      <c r="M845" s="2">
        <v>1003</v>
      </c>
      <c r="N845" s="2">
        <v>711</v>
      </c>
      <c r="O845" s="2">
        <v>856</v>
      </c>
      <c r="P845" s="2">
        <v>358</v>
      </c>
      <c r="Q845" s="2">
        <v>245</v>
      </c>
      <c r="T845" s="2">
        <v>103</v>
      </c>
      <c r="U845" s="2">
        <v>504</v>
      </c>
      <c r="V845" s="2">
        <v>966</v>
      </c>
      <c r="W845" s="2">
        <v>597</v>
      </c>
      <c r="X845" s="2">
        <v>889</v>
      </c>
      <c r="Y845" s="2">
        <v>746</v>
      </c>
      <c r="Z845" s="2">
        <v>220</v>
      </c>
      <c r="AA845" s="2">
        <v>331</v>
      </c>
      <c r="AB845" s="2">
        <v>477</v>
      </c>
      <c r="AC845" s="2">
        <v>78</v>
      </c>
      <c r="AD845" s="2">
        <v>640</v>
      </c>
      <c r="AE845" s="2">
        <v>1007</v>
      </c>
      <c r="AF845" s="2">
        <v>707</v>
      </c>
      <c r="AG845" s="2">
        <v>852</v>
      </c>
      <c r="AH845" s="2">
        <v>354</v>
      </c>
      <c r="AI845" s="2">
        <v>241</v>
      </c>
    </row>
    <row r="846" spans="2:35" x14ac:dyDescent="0.2">
      <c r="B846" s="2">
        <v>575</v>
      </c>
      <c r="C846" s="2">
        <v>944</v>
      </c>
      <c r="D846" s="2">
        <v>414</v>
      </c>
      <c r="E846" s="2">
        <v>13</v>
      </c>
      <c r="F846" s="2">
        <v>289</v>
      </c>
      <c r="G846" s="2">
        <v>178</v>
      </c>
      <c r="H846" s="2">
        <v>644</v>
      </c>
      <c r="I846" s="2">
        <v>787</v>
      </c>
      <c r="J846" s="2">
        <v>901</v>
      </c>
      <c r="K846" s="2">
        <v>534</v>
      </c>
      <c r="L846" s="2">
        <v>40</v>
      </c>
      <c r="M846" s="2">
        <v>439</v>
      </c>
      <c r="N846" s="2">
        <v>155</v>
      </c>
      <c r="O846" s="2">
        <v>268</v>
      </c>
      <c r="P846" s="2">
        <v>826</v>
      </c>
      <c r="Q846" s="2">
        <v>681</v>
      </c>
      <c r="T846" s="2">
        <v>571</v>
      </c>
      <c r="U846" s="2">
        <v>940</v>
      </c>
      <c r="V846" s="2">
        <v>410</v>
      </c>
      <c r="W846" s="2">
        <v>9</v>
      </c>
      <c r="X846" s="2">
        <v>293</v>
      </c>
      <c r="Y846" s="2">
        <v>182</v>
      </c>
      <c r="Z846" s="2">
        <v>648</v>
      </c>
      <c r="AA846" s="2">
        <v>791</v>
      </c>
      <c r="AB846" s="2">
        <v>897</v>
      </c>
      <c r="AC846" s="2">
        <v>530</v>
      </c>
      <c r="AD846" s="2">
        <v>36</v>
      </c>
      <c r="AE846" s="2">
        <v>435</v>
      </c>
      <c r="AF846" s="2">
        <v>159</v>
      </c>
      <c r="AG846" s="2">
        <v>272</v>
      </c>
      <c r="AH846" s="2">
        <v>830</v>
      </c>
      <c r="AI846" s="2">
        <v>685</v>
      </c>
    </row>
    <row r="847" spans="2:35" x14ac:dyDescent="0.2">
      <c r="B847" s="2">
        <v>924</v>
      </c>
      <c r="C847" s="2">
        <v>523</v>
      </c>
      <c r="D847" s="2">
        <v>57</v>
      </c>
      <c r="E847" s="2">
        <v>426</v>
      </c>
      <c r="F847" s="2">
        <v>134</v>
      </c>
      <c r="G847" s="2">
        <v>277</v>
      </c>
      <c r="H847" s="2">
        <v>807</v>
      </c>
      <c r="I847" s="2">
        <v>696</v>
      </c>
      <c r="J847" s="2">
        <v>546</v>
      </c>
      <c r="K847" s="2">
        <v>945</v>
      </c>
      <c r="L847" s="2">
        <v>387</v>
      </c>
      <c r="M847" s="2">
        <v>20</v>
      </c>
      <c r="N847" s="2">
        <v>320</v>
      </c>
      <c r="O847" s="2">
        <v>175</v>
      </c>
      <c r="P847" s="2">
        <v>669</v>
      </c>
      <c r="Q847" s="2">
        <v>782</v>
      </c>
      <c r="T847" s="2">
        <v>928</v>
      </c>
      <c r="U847" s="2">
        <v>527</v>
      </c>
      <c r="V847" s="2">
        <v>61</v>
      </c>
      <c r="W847" s="2">
        <v>430</v>
      </c>
      <c r="X847" s="2">
        <v>130</v>
      </c>
      <c r="Y847" s="2">
        <v>273</v>
      </c>
      <c r="Z847" s="2">
        <v>803</v>
      </c>
      <c r="AA847" s="2">
        <v>692</v>
      </c>
      <c r="AB847" s="2">
        <v>550</v>
      </c>
      <c r="AC847" s="2">
        <v>949</v>
      </c>
      <c r="AD847" s="2">
        <v>391</v>
      </c>
      <c r="AE847" s="2">
        <v>24</v>
      </c>
      <c r="AF847" s="2">
        <v>316</v>
      </c>
      <c r="AG847" s="2">
        <v>171</v>
      </c>
      <c r="AH847" s="2">
        <v>665</v>
      </c>
      <c r="AI847" s="2">
        <v>778</v>
      </c>
    </row>
    <row r="848" spans="2:35" x14ac:dyDescent="0.2">
      <c r="B848" s="2">
        <v>581</v>
      </c>
      <c r="C848" s="2">
        <v>982</v>
      </c>
      <c r="D848" s="2">
        <v>488</v>
      </c>
      <c r="E848" s="2">
        <v>119</v>
      </c>
      <c r="F848" s="2">
        <v>347</v>
      </c>
      <c r="G848" s="2">
        <v>204</v>
      </c>
      <c r="H848" s="2">
        <v>762</v>
      </c>
      <c r="I848" s="2">
        <v>873</v>
      </c>
      <c r="J848" s="2">
        <v>1023</v>
      </c>
      <c r="K848" s="2">
        <v>624</v>
      </c>
      <c r="L848" s="2">
        <v>94</v>
      </c>
      <c r="M848" s="2">
        <v>461</v>
      </c>
      <c r="N848" s="2">
        <v>225</v>
      </c>
      <c r="O848" s="2">
        <v>370</v>
      </c>
      <c r="P848" s="2">
        <v>836</v>
      </c>
      <c r="Q848" s="2">
        <v>723</v>
      </c>
      <c r="T848" s="2">
        <v>577</v>
      </c>
      <c r="U848" s="2">
        <v>978</v>
      </c>
      <c r="V848" s="2">
        <v>484</v>
      </c>
      <c r="W848" s="2">
        <v>115</v>
      </c>
      <c r="X848" s="2">
        <v>351</v>
      </c>
      <c r="Y848" s="2">
        <v>208</v>
      </c>
      <c r="Z848" s="2">
        <v>766</v>
      </c>
      <c r="AA848" s="2">
        <v>877</v>
      </c>
      <c r="AB848" s="2">
        <v>1019</v>
      </c>
      <c r="AC848" s="2">
        <v>620</v>
      </c>
      <c r="AD848" s="2">
        <v>90</v>
      </c>
      <c r="AE848" s="2">
        <v>457</v>
      </c>
      <c r="AF848" s="2">
        <v>229</v>
      </c>
      <c r="AG848" s="2">
        <v>374</v>
      </c>
      <c r="AH848" s="2">
        <v>840</v>
      </c>
      <c r="AI848" s="2">
        <v>727</v>
      </c>
    </row>
    <row r="849" spans="2:35" x14ac:dyDescent="0.2">
      <c r="B849" s="2">
        <v>994</v>
      </c>
      <c r="C849" s="2">
        <v>625</v>
      </c>
      <c r="D849" s="2">
        <v>67</v>
      </c>
      <c r="E849" s="2">
        <v>468</v>
      </c>
      <c r="F849" s="2">
        <v>256</v>
      </c>
      <c r="G849" s="2">
        <v>367</v>
      </c>
      <c r="H849" s="2">
        <v>861</v>
      </c>
      <c r="I849" s="2">
        <v>718</v>
      </c>
      <c r="J849" s="2">
        <v>604</v>
      </c>
      <c r="K849" s="2">
        <v>971</v>
      </c>
      <c r="L849" s="2">
        <v>505</v>
      </c>
      <c r="M849" s="2">
        <v>106</v>
      </c>
      <c r="N849" s="2">
        <v>326</v>
      </c>
      <c r="O849" s="2">
        <v>213</v>
      </c>
      <c r="P849" s="2">
        <v>743</v>
      </c>
      <c r="Q849" s="2">
        <v>888</v>
      </c>
      <c r="T849" s="2">
        <v>998</v>
      </c>
      <c r="U849" s="2">
        <v>629</v>
      </c>
      <c r="V849" s="2">
        <v>71</v>
      </c>
      <c r="W849" s="2">
        <v>472</v>
      </c>
      <c r="X849" s="2">
        <v>252</v>
      </c>
      <c r="Y849" s="2">
        <v>363</v>
      </c>
      <c r="Z849" s="2">
        <v>857</v>
      </c>
      <c r="AA849" s="2">
        <v>714</v>
      </c>
      <c r="AB849" s="2">
        <v>608</v>
      </c>
      <c r="AC849" s="2">
        <v>975</v>
      </c>
      <c r="AD849" s="2">
        <v>509</v>
      </c>
      <c r="AE849" s="2">
        <v>110</v>
      </c>
      <c r="AF849" s="2">
        <v>322</v>
      </c>
      <c r="AG849" s="2">
        <v>209</v>
      </c>
      <c r="AH849" s="2">
        <v>739</v>
      </c>
      <c r="AI849" s="2">
        <v>884</v>
      </c>
    </row>
    <row r="850" spans="2:35" x14ac:dyDescent="0.2">
      <c r="B850" s="2">
        <v>446</v>
      </c>
      <c r="C850" s="2">
        <v>45</v>
      </c>
      <c r="D850" s="2">
        <v>543</v>
      </c>
      <c r="E850" s="2">
        <v>912</v>
      </c>
      <c r="F850" s="2">
        <v>676</v>
      </c>
      <c r="G850" s="2">
        <v>819</v>
      </c>
      <c r="H850" s="2">
        <v>257</v>
      </c>
      <c r="I850" s="2">
        <v>146</v>
      </c>
      <c r="J850" s="2">
        <v>8</v>
      </c>
      <c r="K850" s="2">
        <v>407</v>
      </c>
      <c r="L850" s="2">
        <v>933</v>
      </c>
      <c r="M850" s="2">
        <v>566</v>
      </c>
      <c r="N850" s="2">
        <v>794</v>
      </c>
      <c r="O850" s="2">
        <v>649</v>
      </c>
      <c r="P850" s="2">
        <v>187</v>
      </c>
      <c r="Q850" s="2">
        <v>300</v>
      </c>
      <c r="T850" s="2">
        <v>442</v>
      </c>
      <c r="U850" s="2">
        <v>41</v>
      </c>
      <c r="V850" s="2">
        <v>539</v>
      </c>
      <c r="W850" s="2">
        <v>908</v>
      </c>
      <c r="X850" s="2">
        <v>680</v>
      </c>
      <c r="Y850" s="2">
        <v>823</v>
      </c>
      <c r="Z850" s="2">
        <v>261</v>
      </c>
      <c r="AA850" s="2">
        <v>150</v>
      </c>
      <c r="AB850" s="2">
        <v>4</v>
      </c>
      <c r="AC850" s="2">
        <v>403</v>
      </c>
      <c r="AD850" s="2">
        <v>929</v>
      </c>
      <c r="AE850" s="2">
        <v>562</v>
      </c>
      <c r="AF850" s="2">
        <v>798</v>
      </c>
      <c r="AG850" s="2">
        <v>653</v>
      </c>
      <c r="AH850" s="2">
        <v>191</v>
      </c>
      <c r="AI850" s="2">
        <v>304</v>
      </c>
    </row>
    <row r="851" spans="2:35" x14ac:dyDescent="0.2">
      <c r="B851" s="2">
        <v>25</v>
      </c>
      <c r="C851" s="2">
        <v>394</v>
      </c>
      <c r="D851" s="2">
        <v>956</v>
      </c>
      <c r="E851" s="2">
        <v>555</v>
      </c>
      <c r="F851" s="2">
        <v>775</v>
      </c>
      <c r="G851" s="2">
        <v>664</v>
      </c>
      <c r="H851" s="2">
        <v>166</v>
      </c>
      <c r="I851" s="2">
        <v>309</v>
      </c>
      <c r="J851" s="2">
        <v>419</v>
      </c>
      <c r="K851" s="2">
        <v>52</v>
      </c>
      <c r="L851" s="2">
        <v>514</v>
      </c>
      <c r="M851" s="2">
        <v>913</v>
      </c>
      <c r="N851" s="2">
        <v>701</v>
      </c>
      <c r="O851" s="2">
        <v>814</v>
      </c>
      <c r="P851" s="2">
        <v>288</v>
      </c>
      <c r="Q851" s="2">
        <v>143</v>
      </c>
      <c r="T851" s="2">
        <v>29</v>
      </c>
      <c r="U851" s="2">
        <v>398</v>
      </c>
      <c r="V851" s="2">
        <v>960</v>
      </c>
      <c r="W851" s="2">
        <v>559</v>
      </c>
      <c r="X851" s="2">
        <v>771</v>
      </c>
      <c r="Y851" s="2">
        <v>660</v>
      </c>
      <c r="Z851" s="2">
        <v>162</v>
      </c>
      <c r="AA851" s="2">
        <v>305</v>
      </c>
      <c r="AB851" s="2">
        <v>423</v>
      </c>
      <c r="AC851" s="2">
        <v>56</v>
      </c>
      <c r="AD851" s="2">
        <v>518</v>
      </c>
      <c r="AE851" s="2">
        <v>917</v>
      </c>
      <c r="AF851" s="2">
        <v>697</v>
      </c>
      <c r="AG851" s="2">
        <v>810</v>
      </c>
      <c r="AH851" s="2">
        <v>284</v>
      </c>
      <c r="AI851" s="2">
        <v>139</v>
      </c>
    </row>
    <row r="854" spans="2:35" x14ac:dyDescent="0.2">
      <c r="B854" s="2">
        <v>24</v>
      </c>
      <c r="C854" s="2">
        <v>36</v>
      </c>
      <c r="D854" s="2">
        <v>78</v>
      </c>
      <c r="E854" s="2">
        <v>122</v>
      </c>
      <c r="F854" s="2">
        <v>139</v>
      </c>
      <c r="G854" s="2">
        <v>191</v>
      </c>
      <c r="H854" s="2">
        <v>209</v>
      </c>
      <c r="I854" s="2">
        <v>229</v>
      </c>
      <c r="J854" s="2">
        <v>281</v>
      </c>
      <c r="K854" s="2">
        <v>301</v>
      </c>
      <c r="L854" s="2">
        <v>323</v>
      </c>
      <c r="M854" s="2">
        <v>375</v>
      </c>
      <c r="N854" s="2">
        <v>390</v>
      </c>
      <c r="O854" s="2">
        <v>434</v>
      </c>
      <c r="P854" s="2">
        <v>480</v>
      </c>
      <c r="Q854" s="2">
        <v>492</v>
      </c>
      <c r="T854" s="2">
        <v>20</v>
      </c>
      <c r="U854" s="2">
        <v>40</v>
      </c>
      <c r="V854" s="2">
        <v>74</v>
      </c>
      <c r="W854" s="2">
        <v>126</v>
      </c>
      <c r="X854" s="2">
        <v>143</v>
      </c>
      <c r="Y854" s="2">
        <v>187</v>
      </c>
      <c r="Z854" s="2">
        <v>213</v>
      </c>
      <c r="AA854" s="2">
        <v>225</v>
      </c>
      <c r="AB854" s="2">
        <v>285</v>
      </c>
      <c r="AC854" s="2">
        <v>297</v>
      </c>
      <c r="AD854" s="2">
        <v>327</v>
      </c>
      <c r="AE854" s="2">
        <v>371</v>
      </c>
      <c r="AF854" s="2">
        <v>386</v>
      </c>
      <c r="AG854" s="2">
        <v>438</v>
      </c>
      <c r="AH854" s="2">
        <v>476</v>
      </c>
      <c r="AI854" s="2">
        <v>496</v>
      </c>
    </row>
    <row r="855" spans="2:35" x14ac:dyDescent="0.2">
      <c r="B855" s="2">
        <v>25</v>
      </c>
      <c r="C855" s="2">
        <v>45</v>
      </c>
      <c r="D855" s="2">
        <v>67</v>
      </c>
      <c r="E855" s="2">
        <v>119</v>
      </c>
      <c r="F855" s="2">
        <v>134</v>
      </c>
      <c r="G855" s="2">
        <v>178</v>
      </c>
      <c r="H855" s="2">
        <v>224</v>
      </c>
      <c r="I855" s="2">
        <v>236</v>
      </c>
      <c r="J855" s="2">
        <v>280</v>
      </c>
      <c r="K855" s="2">
        <v>292</v>
      </c>
      <c r="L855" s="2">
        <v>334</v>
      </c>
      <c r="M855" s="2">
        <v>378</v>
      </c>
      <c r="N855" s="2">
        <v>395</v>
      </c>
      <c r="O855" s="2">
        <v>447</v>
      </c>
      <c r="P855" s="2">
        <v>465</v>
      </c>
      <c r="Q855" s="2">
        <v>485</v>
      </c>
      <c r="T855" s="2">
        <v>29</v>
      </c>
      <c r="U855" s="2">
        <v>41</v>
      </c>
      <c r="V855" s="2">
        <v>71</v>
      </c>
      <c r="W855" s="2">
        <v>115</v>
      </c>
      <c r="X855" s="2">
        <v>130</v>
      </c>
      <c r="Y855" s="2">
        <v>182</v>
      </c>
      <c r="Z855" s="2">
        <v>220</v>
      </c>
      <c r="AA855" s="2">
        <v>240</v>
      </c>
      <c r="AB855" s="2">
        <v>276</v>
      </c>
      <c r="AC855" s="2">
        <v>296</v>
      </c>
      <c r="AD855" s="2">
        <v>330</v>
      </c>
      <c r="AE855" s="2">
        <v>382</v>
      </c>
      <c r="AF855" s="2">
        <v>399</v>
      </c>
      <c r="AG855" s="2">
        <v>443</v>
      </c>
      <c r="AH855" s="2">
        <v>469</v>
      </c>
      <c r="AI855" s="2">
        <v>481</v>
      </c>
    </row>
    <row r="868" spans="2:35" x14ac:dyDescent="0.2">
      <c r="I868" s="2">
        <v>15</v>
      </c>
      <c r="AA868" s="2">
        <v>31</v>
      </c>
    </row>
    <row r="871" spans="2:35" x14ac:dyDescent="0.2">
      <c r="F871" s="2" t="s">
        <v>5</v>
      </c>
      <c r="X871" s="2" t="s">
        <v>5</v>
      </c>
    </row>
    <row r="873" spans="2:35" ht="21" x14ac:dyDescent="0.35">
      <c r="I873" s="93" t="s">
        <v>1202</v>
      </c>
      <c r="AA873" s="93" t="s">
        <v>1198</v>
      </c>
    </row>
    <row r="874" spans="2:35" ht="15" x14ac:dyDescent="0.25">
      <c r="I874" s="94" t="s">
        <v>1203</v>
      </c>
      <c r="AA874" s="94" t="s">
        <v>1204</v>
      </c>
    </row>
    <row r="878" spans="2:35" x14ac:dyDescent="0.2">
      <c r="B878" s="2">
        <v>882</v>
      </c>
      <c r="C878" s="2">
        <v>737</v>
      </c>
      <c r="D878" s="2">
        <v>211</v>
      </c>
      <c r="E878" s="2">
        <v>324</v>
      </c>
      <c r="F878" s="2">
        <v>112</v>
      </c>
      <c r="G878" s="2">
        <v>511</v>
      </c>
      <c r="H878" s="2">
        <v>973</v>
      </c>
      <c r="I878" s="2">
        <v>606</v>
      </c>
      <c r="J878" s="2">
        <v>716</v>
      </c>
      <c r="K878" s="2">
        <v>859</v>
      </c>
      <c r="L878" s="2">
        <v>361</v>
      </c>
      <c r="M878" s="2">
        <v>250</v>
      </c>
      <c r="N878" s="2">
        <v>470</v>
      </c>
      <c r="O878" s="2">
        <v>69</v>
      </c>
      <c r="P878" s="2">
        <v>631</v>
      </c>
      <c r="Q878" s="2">
        <v>1000</v>
      </c>
      <c r="T878" s="2">
        <v>886</v>
      </c>
      <c r="U878" s="2">
        <v>741</v>
      </c>
      <c r="V878" s="2">
        <v>215</v>
      </c>
      <c r="W878" s="2">
        <v>328</v>
      </c>
      <c r="X878" s="2">
        <v>108</v>
      </c>
      <c r="Y878" s="2">
        <v>507</v>
      </c>
      <c r="Z878" s="2">
        <v>969</v>
      </c>
      <c r="AA878" s="2">
        <v>602</v>
      </c>
      <c r="AB878" s="2">
        <v>720</v>
      </c>
      <c r="AC878" s="2">
        <v>863</v>
      </c>
      <c r="AD878" s="2">
        <v>365</v>
      </c>
      <c r="AE878" s="2">
        <v>254</v>
      </c>
      <c r="AF878" s="2">
        <v>466</v>
      </c>
      <c r="AG878" s="2">
        <v>65</v>
      </c>
      <c r="AH878" s="2">
        <v>627</v>
      </c>
      <c r="AI878" s="2">
        <v>996</v>
      </c>
    </row>
    <row r="879" spans="2:35" x14ac:dyDescent="0.2">
      <c r="B879" s="2">
        <v>725</v>
      </c>
      <c r="C879" s="2">
        <v>838</v>
      </c>
      <c r="D879" s="2">
        <v>376</v>
      </c>
      <c r="E879" s="2">
        <v>231</v>
      </c>
      <c r="F879" s="2">
        <v>459</v>
      </c>
      <c r="G879" s="2">
        <v>92</v>
      </c>
      <c r="H879" s="2">
        <v>618</v>
      </c>
      <c r="I879" s="2">
        <v>1017</v>
      </c>
      <c r="J879" s="2">
        <v>879</v>
      </c>
      <c r="K879" s="2">
        <v>768</v>
      </c>
      <c r="L879" s="2">
        <v>206</v>
      </c>
      <c r="M879" s="2">
        <v>349</v>
      </c>
      <c r="N879" s="2">
        <v>113</v>
      </c>
      <c r="O879" s="2">
        <v>482</v>
      </c>
      <c r="P879" s="2">
        <v>980</v>
      </c>
      <c r="Q879" s="2">
        <v>579</v>
      </c>
      <c r="T879" s="2">
        <v>721</v>
      </c>
      <c r="U879" s="2">
        <v>834</v>
      </c>
      <c r="V879" s="2">
        <v>372</v>
      </c>
      <c r="W879" s="2">
        <v>227</v>
      </c>
      <c r="X879" s="2">
        <v>463</v>
      </c>
      <c r="Y879" s="2">
        <v>96</v>
      </c>
      <c r="Z879" s="2">
        <v>622</v>
      </c>
      <c r="AA879" s="2">
        <v>1021</v>
      </c>
      <c r="AB879" s="2">
        <v>875</v>
      </c>
      <c r="AC879" s="2">
        <v>764</v>
      </c>
      <c r="AD879" s="2">
        <v>202</v>
      </c>
      <c r="AE879" s="2">
        <v>345</v>
      </c>
      <c r="AF879" s="2">
        <v>117</v>
      </c>
      <c r="AG879" s="2">
        <v>486</v>
      </c>
      <c r="AH879" s="2">
        <v>984</v>
      </c>
      <c r="AI879" s="2">
        <v>583</v>
      </c>
    </row>
    <row r="880" spans="2:35" x14ac:dyDescent="0.2">
      <c r="B880" s="2">
        <v>137</v>
      </c>
      <c r="C880" s="2">
        <v>282</v>
      </c>
      <c r="D880" s="2">
        <v>812</v>
      </c>
      <c r="E880" s="2">
        <v>699</v>
      </c>
      <c r="F880" s="2">
        <v>919</v>
      </c>
      <c r="G880" s="2">
        <v>520</v>
      </c>
      <c r="H880" s="2">
        <v>54</v>
      </c>
      <c r="I880" s="2">
        <v>421</v>
      </c>
      <c r="J880" s="2">
        <v>307</v>
      </c>
      <c r="K880" s="2">
        <v>164</v>
      </c>
      <c r="L880" s="2">
        <v>658</v>
      </c>
      <c r="M880" s="2">
        <v>769</v>
      </c>
      <c r="N880" s="2">
        <v>557</v>
      </c>
      <c r="O880" s="2">
        <v>958</v>
      </c>
      <c r="P880" s="2">
        <v>400</v>
      </c>
      <c r="Q880" s="2">
        <v>31</v>
      </c>
      <c r="T880" s="2">
        <v>141</v>
      </c>
      <c r="U880" s="2">
        <v>286</v>
      </c>
      <c r="V880" s="2">
        <v>816</v>
      </c>
      <c r="W880" s="2">
        <v>703</v>
      </c>
      <c r="X880" s="2">
        <v>915</v>
      </c>
      <c r="Y880" s="2">
        <v>516</v>
      </c>
      <c r="Z880" s="2">
        <v>50</v>
      </c>
      <c r="AA880" s="2">
        <v>417</v>
      </c>
      <c r="AB880" s="2">
        <v>311</v>
      </c>
      <c r="AC880" s="2">
        <v>168</v>
      </c>
      <c r="AD880" s="2">
        <v>662</v>
      </c>
      <c r="AE880" s="2">
        <v>773</v>
      </c>
      <c r="AF880" s="2">
        <v>553</v>
      </c>
      <c r="AG880" s="2">
        <v>954</v>
      </c>
      <c r="AH880" s="2">
        <v>396</v>
      </c>
      <c r="AI880" s="2">
        <v>27</v>
      </c>
    </row>
    <row r="881" spans="2:35" x14ac:dyDescent="0.2">
      <c r="B881" s="2">
        <v>302</v>
      </c>
      <c r="C881" s="2">
        <v>189</v>
      </c>
      <c r="D881" s="2">
        <v>655</v>
      </c>
      <c r="E881" s="2">
        <v>800</v>
      </c>
      <c r="F881" s="2">
        <v>564</v>
      </c>
      <c r="G881" s="2">
        <v>931</v>
      </c>
      <c r="H881" s="2">
        <v>401</v>
      </c>
      <c r="I881" s="2">
        <v>2</v>
      </c>
      <c r="J881" s="2">
        <v>152</v>
      </c>
      <c r="K881" s="2">
        <v>263</v>
      </c>
      <c r="L881" s="2">
        <v>821</v>
      </c>
      <c r="M881" s="2">
        <v>678</v>
      </c>
      <c r="N881" s="2">
        <v>906</v>
      </c>
      <c r="O881" s="2">
        <v>537</v>
      </c>
      <c r="P881" s="2">
        <v>43</v>
      </c>
      <c r="Q881" s="2">
        <v>444</v>
      </c>
      <c r="T881" s="2">
        <v>298</v>
      </c>
      <c r="U881" s="2">
        <v>185</v>
      </c>
      <c r="V881" s="2">
        <v>651</v>
      </c>
      <c r="W881" s="2">
        <v>796</v>
      </c>
      <c r="X881" s="2">
        <v>568</v>
      </c>
      <c r="Y881" s="2">
        <v>935</v>
      </c>
      <c r="Z881" s="2">
        <v>405</v>
      </c>
      <c r="AA881" s="2">
        <v>6</v>
      </c>
      <c r="AB881" s="2">
        <v>148</v>
      </c>
      <c r="AC881" s="2">
        <v>259</v>
      </c>
      <c r="AD881" s="2">
        <v>817</v>
      </c>
      <c r="AE881" s="2">
        <v>674</v>
      </c>
      <c r="AF881" s="2">
        <v>910</v>
      </c>
      <c r="AG881" s="2">
        <v>541</v>
      </c>
      <c r="AH881" s="2">
        <v>47</v>
      </c>
      <c r="AI881" s="2">
        <v>448</v>
      </c>
    </row>
    <row r="882" spans="2:35" x14ac:dyDescent="0.2">
      <c r="B882" s="2">
        <v>243</v>
      </c>
      <c r="C882" s="2">
        <v>356</v>
      </c>
      <c r="D882" s="2">
        <v>850</v>
      </c>
      <c r="E882" s="2">
        <v>705</v>
      </c>
      <c r="F882" s="2">
        <v>1005</v>
      </c>
      <c r="G882" s="2">
        <v>638</v>
      </c>
      <c r="H882" s="2">
        <v>80</v>
      </c>
      <c r="I882" s="2">
        <v>479</v>
      </c>
      <c r="J882" s="2">
        <v>329</v>
      </c>
      <c r="K882" s="2">
        <v>218</v>
      </c>
      <c r="L882" s="2">
        <v>748</v>
      </c>
      <c r="M882" s="2">
        <v>891</v>
      </c>
      <c r="N882" s="2">
        <v>599</v>
      </c>
      <c r="O882" s="2">
        <v>968</v>
      </c>
      <c r="P882" s="2">
        <v>502</v>
      </c>
      <c r="Q882" s="2">
        <v>101</v>
      </c>
      <c r="T882" s="2">
        <v>247</v>
      </c>
      <c r="U882" s="2">
        <v>360</v>
      </c>
      <c r="V882" s="2">
        <v>854</v>
      </c>
      <c r="W882" s="2">
        <v>709</v>
      </c>
      <c r="X882" s="2">
        <v>1001</v>
      </c>
      <c r="Y882" s="2">
        <v>634</v>
      </c>
      <c r="Z882" s="2">
        <v>76</v>
      </c>
      <c r="AA882" s="2">
        <v>475</v>
      </c>
      <c r="AB882" s="2">
        <v>333</v>
      </c>
      <c r="AC882" s="2">
        <v>222</v>
      </c>
      <c r="AD882" s="2">
        <v>752</v>
      </c>
      <c r="AE882" s="2">
        <v>895</v>
      </c>
      <c r="AF882" s="2">
        <v>595</v>
      </c>
      <c r="AG882" s="2">
        <v>964</v>
      </c>
      <c r="AH882" s="2">
        <v>498</v>
      </c>
      <c r="AI882" s="2">
        <v>97</v>
      </c>
    </row>
    <row r="883" spans="2:35" x14ac:dyDescent="0.2">
      <c r="B883" s="2">
        <v>344</v>
      </c>
      <c r="C883" s="2">
        <v>199</v>
      </c>
      <c r="D883" s="2">
        <v>757</v>
      </c>
      <c r="E883" s="2">
        <v>870</v>
      </c>
      <c r="F883" s="2">
        <v>586</v>
      </c>
      <c r="G883" s="2">
        <v>985</v>
      </c>
      <c r="H883" s="2">
        <v>491</v>
      </c>
      <c r="I883" s="2">
        <v>124</v>
      </c>
      <c r="J883" s="2">
        <v>238</v>
      </c>
      <c r="K883" s="2">
        <v>381</v>
      </c>
      <c r="L883" s="2">
        <v>847</v>
      </c>
      <c r="M883" s="2">
        <v>736</v>
      </c>
      <c r="N883" s="2">
        <v>1012</v>
      </c>
      <c r="O883" s="2">
        <v>611</v>
      </c>
      <c r="P883" s="2">
        <v>81</v>
      </c>
      <c r="Q883" s="2">
        <v>450</v>
      </c>
      <c r="T883" s="2">
        <v>340</v>
      </c>
      <c r="U883" s="2">
        <v>195</v>
      </c>
      <c r="V883" s="2">
        <v>753</v>
      </c>
      <c r="W883" s="2">
        <v>866</v>
      </c>
      <c r="X883" s="2">
        <v>590</v>
      </c>
      <c r="Y883" s="2">
        <v>989</v>
      </c>
      <c r="Z883" s="2">
        <v>495</v>
      </c>
      <c r="AA883" s="2">
        <v>128</v>
      </c>
      <c r="AB883" s="2">
        <v>234</v>
      </c>
      <c r="AC883" s="2">
        <v>377</v>
      </c>
      <c r="AD883" s="2">
        <v>843</v>
      </c>
      <c r="AE883" s="2">
        <v>732</v>
      </c>
      <c r="AF883" s="2">
        <v>1016</v>
      </c>
      <c r="AG883" s="2">
        <v>615</v>
      </c>
      <c r="AH883" s="2">
        <v>85</v>
      </c>
      <c r="AI883" s="2">
        <v>454</v>
      </c>
    </row>
    <row r="884" spans="2:35" x14ac:dyDescent="0.2">
      <c r="B884" s="2">
        <v>780</v>
      </c>
      <c r="C884" s="2">
        <v>667</v>
      </c>
      <c r="D884" s="2">
        <v>169</v>
      </c>
      <c r="E884" s="2">
        <v>314</v>
      </c>
      <c r="F884" s="2">
        <v>22</v>
      </c>
      <c r="G884" s="2">
        <v>389</v>
      </c>
      <c r="H884" s="2">
        <v>951</v>
      </c>
      <c r="I884" s="2">
        <v>552</v>
      </c>
      <c r="J884" s="2">
        <v>690</v>
      </c>
      <c r="K884" s="2">
        <v>801</v>
      </c>
      <c r="L884" s="2">
        <v>275</v>
      </c>
      <c r="M884" s="2">
        <v>132</v>
      </c>
      <c r="N884" s="2">
        <v>432</v>
      </c>
      <c r="O884" s="2">
        <v>63</v>
      </c>
      <c r="P884" s="2">
        <v>525</v>
      </c>
      <c r="Q884" s="2">
        <v>926</v>
      </c>
      <c r="T884" s="2">
        <v>784</v>
      </c>
      <c r="U884" s="2">
        <v>671</v>
      </c>
      <c r="V884" s="2">
        <v>173</v>
      </c>
      <c r="W884" s="2">
        <v>318</v>
      </c>
      <c r="X884" s="2">
        <v>18</v>
      </c>
      <c r="Y884" s="2">
        <v>385</v>
      </c>
      <c r="Z884" s="2">
        <v>947</v>
      </c>
      <c r="AA884" s="2">
        <v>548</v>
      </c>
      <c r="AB884" s="2">
        <v>694</v>
      </c>
      <c r="AC884" s="2">
        <v>805</v>
      </c>
      <c r="AD884" s="2">
        <v>279</v>
      </c>
      <c r="AE884" s="2">
        <v>136</v>
      </c>
      <c r="AF884" s="2">
        <v>428</v>
      </c>
      <c r="AG884" s="2">
        <v>59</v>
      </c>
      <c r="AH884" s="2">
        <v>521</v>
      </c>
      <c r="AI884" s="2">
        <v>922</v>
      </c>
    </row>
    <row r="885" spans="2:35" x14ac:dyDescent="0.2">
      <c r="B885" s="2">
        <v>687</v>
      </c>
      <c r="C885" s="2">
        <v>832</v>
      </c>
      <c r="D885" s="2">
        <v>270</v>
      </c>
      <c r="E885" s="2">
        <v>157</v>
      </c>
      <c r="F885" s="2">
        <v>433</v>
      </c>
      <c r="G885" s="2">
        <v>34</v>
      </c>
      <c r="H885" s="2">
        <v>532</v>
      </c>
      <c r="I885" s="2">
        <v>899</v>
      </c>
      <c r="J885" s="2">
        <v>789</v>
      </c>
      <c r="K885" s="2">
        <v>646</v>
      </c>
      <c r="L885" s="2">
        <v>184</v>
      </c>
      <c r="M885" s="2">
        <v>295</v>
      </c>
      <c r="N885" s="2">
        <v>11</v>
      </c>
      <c r="O885" s="2">
        <v>412</v>
      </c>
      <c r="P885" s="2">
        <v>938</v>
      </c>
      <c r="Q885" s="2">
        <v>569</v>
      </c>
      <c r="T885" s="2">
        <v>683</v>
      </c>
      <c r="U885" s="2">
        <v>828</v>
      </c>
      <c r="V885" s="2">
        <v>266</v>
      </c>
      <c r="W885" s="2">
        <v>153</v>
      </c>
      <c r="X885" s="2">
        <v>437</v>
      </c>
      <c r="Y885" s="2">
        <v>38</v>
      </c>
      <c r="Z885" s="2">
        <v>536</v>
      </c>
      <c r="AA885" s="2">
        <v>903</v>
      </c>
      <c r="AB885" s="2">
        <v>785</v>
      </c>
      <c r="AC885" s="2">
        <v>642</v>
      </c>
      <c r="AD885" s="2">
        <v>180</v>
      </c>
      <c r="AE885" s="2">
        <v>291</v>
      </c>
      <c r="AF885" s="2">
        <v>15</v>
      </c>
      <c r="AG885" s="2">
        <v>416</v>
      </c>
      <c r="AH885" s="2">
        <v>942</v>
      </c>
      <c r="AI885" s="2">
        <v>573</v>
      </c>
    </row>
    <row r="886" spans="2:35" x14ac:dyDescent="0.2">
      <c r="B886" s="2">
        <v>965</v>
      </c>
      <c r="C886" s="2">
        <v>598</v>
      </c>
      <c r="D886" s="2">
        <v>104</v>
      </c>
      <c r="E886" s="2">
        <v>503</v>
      </c>
      <c r="F886" s="2">
        <v>219</v>
      </c>
      <c r="G886" s="2">
        <v>332</v>
      </c>
      <c r="H886" s="2">
        <v>890</v>
      </c>
      <c r="I886" s="2">
        <v>745</v>
      </c>
      <c r="J886" s="2">
        <v>639</v>
      </c>
      <c r="K886" s="2">
        <v>1008</v>
      </c>
      <c r="L886" s="2">
        <v>478</v>
      </c>
      <c r="M886" s="2">
        <v>77</v>
      </c>
      <c r="N886" s="2">
        <v>353</v>
      </c>
      <c r="O886" s="2">
        <v>242</v>
      </c>
      <c r="P886" s="2">
        <v>708</v>
      </c>
      <c r="Q886" s="2">
        <v>851</v>
      </c>
      <c r="T886" s="2">
        <v>961</v>
      </c>
      <c r="U886" s="2">
        <v>594</v>
      </c>
      <c r="V886" s="2">
        <v>100</v>
      </c>
      <c r="W886" s="2">
        <v>499</v>
      </c>
      <c r="X886" s="2">
        <v>223</v>
      </c>
      <c r="Y886" s="2">
        <v>336</v>
      </c>
      <c r="Z886" s="2">
        <v>894</v>
      </c>
      <c r="AA886" s="2">
        <v>749</v>
      </c>
      <c r="AB886" s="2">
        <v>635</v>
      </c>
      <c r="AC886" s="2">
        <v>1004</v>
      </c>
      <c r="AD886" s="2">
        <v>474</v>
      </c>
      <c r="AE886" s="2">
        <v>73</v>
      </c>
      <c r="AF886" s="2">
        <v>357</v>
      </c>
      <c r="AG886" s="2">
        <v>246</v>
      </c>
      <c r="AH886" s="2">
        <v>712</v>
      </c>
      <c r="AI886" s="2">
        <v>855</v>
      </c>
    </row>
    <row r="887" spans="2:35" x14ac:dyDescent="0.2">
      <c r="B887" s="2">
        <v>610</v>
      </c>
      <c r="C887" s="2">
        <v>1009</v>
      </c>
      <c r="D887" s="2">
        <v>451</v>
      </c>
      <c r="E887" s="2">
        <v>84</v>
      </c>
      <c r="F887" s="2">
        <v>384</v>
      </c>
      <c r="G887" s="2">
        <v>239</v>
      </c>
      <c r="H887" s="2">
        <v>733</v>
      </c>
      <c r="I887" s="2">
        <v>846</v>
      </c>
      <c r="J887" s="2">
        <v>988</v>
      </c>
      <c r="K887" s="2">
        <v>587</v>
      </c>
      <c r="L887" s="2">
        <v>121</v>
      </c>
      <c r="M887" s="2">
        <v>490</v>
      </c>
      <c r="N887" s="2">
        <v>198</v>
      </c>
      <c r="O887" s="2">
        <v>341</v>
      </c>
      <c r="P887" s="2">
        <v>871</v>
      </c>
      <c r="Q887" s="2">
        <v>760</v>
      </c>
      <c r="T887" s="2">
        <v>614</v>
      </c>
      <c r="U887" s="2">
        <v>1013</v>
      </c>
      <c r="V887" s="2">
        <v>455</v>
      </c>
      <c r="W887" s="2">
        <v>88</v>
      </c>
      <c r="X887" s="2">
        <v>380</v>
      </c>
      <c r="Y887" s="2">
        <v>235</v>
      </c>
      <c r="Z887" s="2">
        <v>729</v>
      </c>
      <c r="AA887" s="2">
        <v>842</v>
      </c>
      <c r="AB887" s="2">
        <v>992</v>
      </c>
      <c r="AC887" s="2">
        <v>591</v>
      </c>
      <c r="AD887" s="2">
        <v>125</v>
      </c>
      <c r="AE887" s="2">
        <v>494</v>
      </c>
      <c r="AF887" s="2">
        <v>194</v>
      </c>
      <c r="AG887" s="2">
        <v>337</v>
      </c>
      <c r="AH887" s="2">
        <v>867</v>
      </c>
      <c r="AI887" s="2">
        <v>756</v>
      </c>
    </row>
    <row r="888" spans="2:35" x14ac:dyDescent="0.2">
      <c r="B888" s="2">
        <v>62</v>
      </c>
      <c r="C888" s="2">
        <v>429</v>
      </c>
      <c r="D888" s="2">
        <v>927</v>
      </c>
      <c r="E888" s="2">
        <v>528</v>
      </c>
      <c r="F888" s="2">
        <v>804</v>
      </c>
      <c r="G888" s="2">
        <v>691</v>
      </c>
      <c r="H888" s="2">
        <v>129</v>
      </c>
      <c r="I888" s="2">
        <v>274</v>
      </c>
      <c r="J888" s="2">
        <v>392</v>
      </c>
      <c r="K888" s="2">
        <v>23</v>
      </c>
      <c r="L888" s="2">
        <v>549</v>
      </c>
      <c r="M888" s="2">
        <v>950</v>
      </c>
      <c r="N888" s="2">
        <v>666</v>
      </c>
      <c r="O888" s="2">
        <v>777</v>
      </c>
      <c r="P888" s="2">
        <v>315</v>
      </c>
      <c r="Q888" s="2">
        <v>172</v>
      </c>
      <c r="T888" s="2">
        <v>58</v>
      </c>
      <c r="U888" s="2">
        <v>425</v>
      </c>
      <c r="V888" s="2">
        <v>923</v>
      </c>
      <c r="W888" s="2">
        <v>524</v>
      </c>
      <c r="X888" s="2">
        <v>808</v>
      </c>
      <c r="Y888" s="2">
        <v>695</v>
      </c>
      <c r="Z888" s="2">
        <v>133</v>
      </c>
      <c r="AA888" s="2">
        <v>278</v>
      </c>
      <c r="AB888" s="2">
        <v>388</v>
      </c>
      <c r="AC888" s="2">
        <v>19</v>
      </c>
      <c r="AD888" s="2">
        <v>545</v>
      </c>
      <c r="AE888" s="2">
        <v>946</v>
      </c>
      <c r="AF888" s="2">
        <v>670</v>
      </c>
      <c r="AG888" s="2">
        <v>781</v>
      </c>
      <c r="AH888" s="2">
        <v>319</v>
      </c>
      <c r="AI888" s="2">
        <v>176</v>
      </c>
    </row>
    <row r="889" spans="2:35" x14ac:dyDescent="0.2">
      <c r="B889" s="2">
        <v>409</v>
      </c>
      <c r="C889" s="2">
        <v>10</v>
      </c>
      <c r="D889" s="2">
        <v>572</v>
      </c>
      <c r="E889" s="2">
        <v>939</v>
      </c>
      <c r="F889" s="2">
        <v>647</v>
      </c>
      <c r="G889" s="2">
        <v>792</v>
      </c>
      <c r="H889" s="2">
        <v>294</v>
      </c>
      <c r="I889" s="2">
        <v>181</v>
      </c>
      <c r="J889" s="2">
        <v>35</v>
      </c>
      <c r="K889" s="2">
        <v>436</v>
      </c>
      <c r="L889" s="2">
        <v>898</v>
      </c>
      <c r="M889" s="2">
        <v>529</v>
      </c>
      <c r="N889" s="2">
        <v>829</v>
      </c>
      <c r="O889" s="2">
        <v>686</v>
      </c>
      <c r="P889" s="2">
        <v>160</v>
      </c>
      <c r="Q889" s="2">
        <v>271</v>
      </c>
      <c r="T889" s="2">
        <v>413</v>
      </c>
      <c r="U889" s="2">
        <v>14</v>
      </c>
      <c r="V889" s="2">
        <v>576</v>
      </c>
      <c r="W889" s="2">
        <v>943</v>
      </c>
      <c r="X889" s="2">
        <v>643</v>
      </c>
      <c r="Y889" s="2">
        <v>788</v>
      </c>
      <c r="Z889" s="2">
        <v>290</v>
      </c>
      <c r="AA889" s="2">
        <v>177</v>
      </c>
      <c r="AB889" s="2">
        <v>39</v>
      </c>
      <c r="AC889" s="2">
        <v>440</v>
      </c>
      <c r="AD889" s="2">
        <v>902</v>
      </c>
      <c r="AE889" s="2">
        <v>533</v>
      </c>
      <c r="AF889" s="2">
        <v>825</v>
      </c>
      <c r="AG889" s="2">
        <v>682</v>
      </c>
      <c r="AH889" s="2">
        <v>156</v>
      </c>
      <c r="AI889" s="2">
        <v>267</v>
      </c>
    </row>
    <row r="890" spans="2:35" x14ac:dyDescent="0.2">
      <c r="B890" s="2">
        <v>72</v>
      </c>
      <c r="C890" s="2">
        <v>471</v>
      </c>
      <c r="D890" s="2">
        <v>997</v>
      </c>
      <c r="E890" s="2">
        <v>630</v>
      </c>
      <c r="F890" s="2">
        <v>858</v>
      </c>
      <c r="G890" s="2">
        <v>713</v>
      </c>
      <c r="H890" s="2">
        <v>251</v>
      </c>
      <c r="I890" s="2">
        <v>364</v>
      </c>
      <c r="J890" s="2">
        <v>510</v>
      </c>
      <c r="K890" s="2">
        <v>109</v>
      </c>
      <c r="L890" s="2">
        <v>607</v>
      </c>
      <c r="M890" s="2">
        <v>976</v>
      </c>
      <c r="N890" s="2">
        <v>740</v>
      </c>
      <c r="O890" s="2">
        <v>883</v>
      </c>
      <c r="P890" s="2">
        <v>321</v>
      </c>
      <c r="Q890" s="2">
        <v>210</v>
      </c>
      <c r="T890" s="2">
        <v>68</v>
      </c>
      <c r="U890" s="2">
        <v>467</v>
      </c>
      <c r="V890" s="2">
        <v>993</v>
      </c>
      <c r="W890" s="2">
        <v>626</v>
      </c>
      <c r="X890" s="2">
        <v>862</v>
      </c>
      <c r="Y890" s="2">
        <v>717</v>
      </c>
      <c r="Z890" s="2">
        <v>255</v>
      </c>
      <c r="AA890" s="2">
        <v>368</v>
      </c>
      <c r="AB890" s="2">
        <v>506</v>
      </c>
      <c r="AC890" s="2">
        <v>105</v>
      </c>
      <c r="AD890" s="2">
        <v>603</v>
      </c>
      <c r="AE890" s="2">
        <v>972</v>
      </c>
      <c r="AF890" s="2">
        <v>744</v>
      </c>
      <c r="AG890" s="2">
        <v>887</v>
      </c>
      <c r="AH890" s="2">
        <v>325</v>
      </c>
      <c r="AI890" s="2">
        <v>214</v>
      </c>
    </row>
    <row r="891" spans="2:35" x14ac:dyDescent="0.2">
      <c r="B891" s="2">
        <v>483</v>
      </c>
      <c r="C891" s="2">
        <v>116</v>
      </c>
      <c r="D891" s="2">
        <v>578</v>
      </c>
      <c r="E891" s="2">
        <v>977</v>
      </c>
      <c r="F891" s="2">
        <v>765</v>
      </c>
      <c r="G891" s="2">
        <v>878</v>
      </c>
      <c r="H891" s="2">
        <v>352</v>
      </c>
      <c r="I891" s="2">
        <v>207</v>
      </c>
      <c r="J891" s="2">
        <v>89</v>
      </c>
      <c r="K891" s="2">
        <v>458</v>
      </c>
      <c r="L891" s="2">
        <v>1020</v>
      </c>
      <c r="M891" s="2">
        <v>619</v>
      </c>
      <c r="N891" s="2">
        <v>839</v>
      </c>
      <c r="O891" s="2">
        <v>728</v>
      </c>
      <c r="P891" s="2">
        <v>230</v>
      </c>
      <c r="Q891" s="2">
        <v>373</v>
      </c>
      <c r="T891" s="2">
        <v>487</v>
      </c>
      <c r="U891" s="2">
        <v>120</v>
      </c>
      <c r="V891" s="2">
        <v>582</v>
      </c>
      <c r="W891" s="2">
        <v>981</v>
      </c>
      <c r="X891" s="2">
        <v>761</v>
      </c>
      <c r="Y891" s="2">
        <v>874</v>
      </c>
      <c r="Z891" s="2">
        <v>348</v>
      </c>
      <c r="AA891" s="2">
        <v>203</v>
      </c>
      <c r="AB891" s="2">
        <v>93</v>
      </c>
      <c r="AC891" s="2">
        <v>462</v>
      </c>
      <c r="AD891" s="2">
        <v>1024</v>
      </c>
      <c r="AE891" s="2">
        <v>623</v>
      </c>
      <c r="AF891" s="2">
        <v>835</v>
      </c>
      <c r="AG891" s="2">
        <v>724</v>
      </c>
      <c r="AH891" s="2">
        <v>226</v>
      </c>
      <c r="AI891" s="2">
        <v>369</v>
      </c>
    </row>
    <row r="892" spans="2:35" x14ac:dyDescent="0.2">
      <c r="B892" s="2">
        <v>959</v>
      </c>
      <c r="C892" s="2">
        <v>560</v>
      </c>
      <c r="D892" s="2">
        <v>30</v>
      </c>
      <c r="E892" s="2">
        <v>397</v>
      </c>
      <c r="F892" s="2">
        <v>161</v>
      </c>
      <c r="G892" s="2">
        <v>306</v>
      </c>
      <c r="H892" s="2">
        <v>772</v>
      </c>
      <c r="I892" s="2">
        <v>659</v>
      </c>
      <c r="J892" s="2">
        <v>517</v>
      </c>
      <c r="K892" s="2">
        <v>918</v>
      </c>
      <c r="L892" s="2">
        <v>424</v>
      </c>
      <c r="M892" s="2">
        <v>55</v>
      </c>
      <c r="N892" s="2">
        <v>283</v>
      </c>
      <c r="O892" s="2">
        <v>140</v>
      </c>
      <c r="P892" s="2">
        <v>698</v>
      </c>
      <c r="Q892" s="2">
        <v>809</v>
      </c>
      <c r="T892" s="2">
        <v>955</v>
      </c>
      <c r="U892" s="2">
        <v>556</v>
      </c>
      <c r="V892" s="2">
        <v>26</v>
      </c>
      <c r="W892" s="2">
        <v>393</v>
      </c>
      <c r="X892" s="2">
        <v>165</v>
      </c>
      <c r="Y892" s="2">
        <v>310</v>
      </c>
      <c r="Z892" s="2">
        <v>776</v>
      </c>
      <c r="AA892" s="2">
        <v>663</v>
      </c>
      <c r="AB892" s="2">
        <v>513</v>
      </c>
      <c r="AC892" s="2">
        <v>914</v>
      </c>
      <c r="AD892" s="2">
        <v>420</v>
      </c>
      <c r="AE892" s="2">
        <v>51</v>
      </c>
      <c r="AF892" s="2">
        <v>287</v>
      </c>
      <c r="AG892" s="2">
        <v>144</v>
      </c>
      <c r="AH892" s="2">
        <v>702</v>
      </c>
      <c r="AI892" s="2">
        <v>813</v>
      </c>
    </row>
    <row r="893" spans="2:35" x14ac:dyDescent="0.2">
      <c r="B893" s="2">
        <v>540</v>
      </c>
      <c r="C893" s="2">
        <v>907</v>
      </c>
      <c r="D893" s="2">
        <v>441</v>
      </c>
      <c r="E893" s="2">
        <v>42</v>
      </c>
      <c r="F893" s="2">
        <v>262</v>
      </c>
      <c r="G893" s="2">
        <v>149</v>
      </c>
      <c r="H893" s="2">
        <v>679</v>
      </c>
      <c r="I893" s="2">
        <v>824</v>
      </c>
      <c r="J893" s="2">
        <v>930</v>
      </c>
      <c r="K893" s="2">
        <v>561</v>
      </c>
      <c r="L893" s="2">
        <v>3</v>
      </c>
      <c r="M893" s="2">
        <v>404</v>
      </c>
      <c r="N893" s="2">
        <v>192</v>
      </c>
      <c r="O893" s="2">
        <v>303</v>
      </c>
      <c r="P893" s="2">
        <v>797</v>
      </c>
      <c r="Q893" s="2">
        <v>654</v>
      </c>
      <c r="T893" s="2">
        <v>544</v>
      </c>
      <c r="U893" s="2">
        <v>911</v>
      </c>
      <c r="V893" s="2">
        <v>445</v>
      </c>
      <c r="W893" s="2">
        <v>46</v>
      </c>
      <c r="X893" s="2">
        <v>258</v>
      </c>
      <c r="Y893" s="2">
        <v>145</v>
      </c>
      <c r="Z893" s="2">
        <v>675</v>
      </c>
      <c r="AA893" s="2">
        <v>820</v>
      </c>
      <c r="AB893" s="2">
        <v>934</v>
      </c>
      <c r="AC893" s="2">
        <v>565</v>
      </c>
      <c r="AD893" s="2">
        <v>7</v>
      </c>
      <c r="AE893" s="2">
        <v>408</v>
      </c>
      <c r="AF893" s="2">
        <v>188</v>
      </c>
      <c r="AG893" s="2">
        <v>299</v>
      </c>
      <c r="AH893" s="2">
        <v>793</v>
      </c>
      <c r="AI893" s="2">
        <v>650</v>
      </c>
    </row>
    <row r="894" spans="2:35" x14ac:dyDescent="0.2">
      <c r="B894" s="2">
        <v>533</v>
      </c>
      <c r="C894" s="2">
        <v>902</v>
      </c>
      <c r="D894" s="2">
        <v>440</v>
      </c>
      <c r="E894" s="2">
        <v>39</v>
      </c>
      <c r="F894" s="2">
        <v>267</v>
      </c>
      <c r="G894" s="2">
        <v>156</v>
      </c>
      <c r="H894" s="2">
        <v>682</v>
      </c>
      <c r="I894" s="2">
        <v>825</v>
      </c>
      <c r="J894" s="2">
        <v>943</v>
      </c>
      <c r="K894" s="2">
        <v>576</v>
      </c>
      <c r="L894" s="2">
        <v>14</v>
      </c>
      <c r="M894" s="2">
        <v>413</v>
      </c>
      <c r="N894" s="2">
        <v>177</v>
      </c>
      <c r="O894" s="2">
        <v>290</v>
      </c>
      <c r="P894" s="2">
        <v>788</v>
      </c>
      <c r="Q894" s="2">
        <v>643</v>
      </c>
      <c r="T894" s="2">
        <v>529</v>
      </c>
      <c r="U894" s="2">
        <v>898</v>
      </c>
      <c r="V894" s="2">
        <v>436</v>
      </c>
      <c r="W894" s="2">
        <v>35</v>
      </c>
      <c r="X894" s="2">
        <v>271</v>
      </c>
      <c r="Y894" s="2">
        <v>160</v>
      </c>
      <c r="Z894" s="2">
        <v>686</v>
      </c>
      <c r="AA894" s="2">
        <v>829</v>
      </c>
      <c r="AB894" s="2">
        <v>939</v>
      </c>
      <c r="AC894" s="2">
        <v>572</v>
      </c>
      <c r="AD894" s="2">
        <v>10</v>
      </c>
      <c r="AE894" s="2">
        <v>409</v>
      </c>
      <c r="AF894" s="2">
        <v>181</v>
      </c>
      <c r="AG894" s="2">
        <v>294</v>
      </c>
      <c r="AH894" s="2">
        <v>792</v>
      </c>
      <c r="AI894" s="2">
        <v>647</v>
      </c>
    </row>
    <row r="895" spans="2:35" x14ac:dyDescent="0.2">
      <c r="B895" s="2">
        <v>946</v>
      </c>
      <c r="C895" s="2">
        <v>545</v>
      </c>
      <c r="D895" s="2">
        <v>19</v>
      </c>
      <c r="E895" s="2">
        <v>388</v>
      </c>
      <c r="F895" s="2">
        <v>176</v>
      </c>
      <c r="G895" s="2">
        <v>319</v>
      </c>
      <c r="H895" s="2">
        <v>781</v>
      </c>
      <c r="I895" s="2">
        <v>670</v>
      </c>
      <c r="J895" s="2">
        <v>524</v>
      </c>
      <c r="K895" s="2">
        <v>923</v>
      </c>
      <c r="L895" s="2">
        <v>425</v>
      </c>
      <c r="M895" s="2">
        <v>58</v>
      </c>
      <c r="N895" s="2">
        <v>278</v>
      </c>
      <c r="O895" s="2">
        <v>133</v>
      </c>
      <c r="P895" s="2">
        <v>695</v>
      </c>
      <c r="Q895" s="2">
        <v>808</v>
      </c>
      <c r="T895" s="2">
        <v>950</v>
      </c>
      <c r="U895" s="2">
        <v>549</v>
      </c>
      <c r="V895" s="2">
        <v>23</v>
      </c>
      <c r="W895" s="2">
        <v>392</v>
      </c>
      <c r="X895" s="2">
        <v>172</v>
      </c>
      <c r="Y895" s="2">
        <v>315</v>
      </c>
      <c r="Z895" s="2">
        <v>777</v>
      </c>
      <c r="AA895" s="2">
        <v>666</v>
      </c>
      <c r="AB895" s="2">
        <v>528</v>
      </c>
      <c r="AC895" s="2">
        <v>927</v>
      </c>
      <c r="AD895" s="2">
        <v>429</v>
      </c>
      <c r="AE895" s="2">
        <v>62</v>
      </c>
      <c r="AF895" s="2">
        <v>274</v>
      </c>
      <c r="AG895" s="2">
        <v>129</v>
      </c>
      <c r="AH895" s="2">
        <v>691</v>
      </c>
      <c r="AI895" s="2">
        <v>804</v>
      </c>
    </row>
    <row r="896" spans="2:35" x14ac:dyDescent="0.2">
      <c r="B896" s="2">
        <v>494</v>
      </c>
      <c r="C896" s="2">
        <v>125</v>
      </c>
      <c r="D896" s="2">
        <v>591</v>
      </c>
      <c r="E896" s="2">
        <v>992</v>
      </c>
      <c r="F896" s="2">
        <v>756</v>
      </c>
      <c r="G896" s="2">
        <v>867</v>
      </c>
      <c r="H896" s="2">
        <v>337</v>
      </c>
      <c r="I896" s="2">
        <v>194</v>
      </c>
      <c r="J896" s="2">
        <v>88</v>
      </c>
      <c r="K896" s="2">
        <v>455</v>
      </c>
      <c r="L896" s="2">
        <v>1013</v>
      </c>
      <c r="M896" s="2">
        <v>614</v>
      </c>
      <c r="N896" s="2">
        <v>842</v>
      </c>
      <c r="O896" s="2">
        <v>729</v>
      </c>
      <c r="P896" s="2">
        <v>235</v>
      </c>
      <c r="Q896" s="2">
        <v>380</v>
      </c>
      <c r="T896" s="2">
        <v>490</v>
      </c>
      <c r="U896" s="2">
        <v>121</v>
      </c>
      <c r="V896" s="2">
        <v>587</v>
      </c>
      <c r="W896" s="2">
        <v>988</v>
      </c>
      <c r="X896" s="2">
        <v>760</v>
      </c>
      <c r="Y896" s="2">
        <v>871</v>
      </c>
      <c r="Z896" s="2">
        <v>341</v>
      </c>
      <c r="AA896" s="2">
        <v>198</v>
      </c>
      <c r="AB896" s="2">
        <v>84</v>
      </c>
      <c r="AC896" s="2">
        <v>451</v>
      </c>
      <c r="AD896" s="2">
        <v>1009</v>
      </c>
      <c r="AE896" s="2">
        <v>610</v>
      </c>
      <c r="AF896" s="2">
        <v>846</v>
      </c>
      <c r="AG896" s="2">
        <v>733</v>
      </c>
      <c r="AH896" s="2">
        <v>239</v>
      </c>
      <c r="AI896" s="2">
        <v>384</v>
      </c>
    </row>
    <row r="897" spans="2:35" x14ac:dyDescent="0.2">
      <c r="B897" s="2">
        <v>73</v>
      </c>
      <c r="C897" s="2">
        <v>474</v>
      </c>
      <c r="D897" s="2">
        <v>1004</v>
      </c>
      <c r="E897" s="2">
        <v>635</v>
      </c>
      <c r="F897" s="2">
        <v>855</v>
      </c>
      <c r="G897" s="2">
        <v>712</v>
      </c>
      <c r="H897" s="2">
        <v>246</v>
      </c>
      <c r="I897" s="2">
        <v>357</v>
      </c>
      <c r="J897" s="2">
        <v>499</v>
      </c>
      <c r="K897" s="2">
        <v>100</v>
      </c>
      <c r="L897" s="2">
        <v>594</v>
      </c>
      <c r="M897" s="2">
        <v>961</v>
      </c>
      <c r="N897" s="2">
        <v>749</v>
      </c>
      <c r="O897" s="2">
        <v>894</v>
      </c>
      <c r="P897" s="2">
        <v>336</v>
      </c>
      <c r="Q897" s="2">
        <v>223</v>
      </c>
      <c r="T897" s="2">
        <v>77</v>
      </c>
      <c r="U897" s="2">
        <v>478</v>
      </c>
      <c r="V897" s="2">
        <v>1008</v>
      </c>
      <c r="W897" s="2">
        <v>639</v>
      </c>
      <c r="X897" s="2">
        <v>851</v>
      </c>
      <c r="Y897" s="2">
        <v>708</v>
      </c>
      <c r="Z897" s="2">
        <v>242</v>
      </c>
      <c r="AA897" s="2">
        <v>353</v>
      </c>
      <c r="AB897" s="2">
        <v>503</v>
      </c>
      <c r="AC897" s="2">
        <v>104</v>
      </c>
      <c r="AD897" s="2">
        <v>598</v>
      </c>
      <c r="AE897" s="2">
        <v>965</v>
      </c>
      <c r="AF897" s="2">
        <v>745</v>
      </c>
      <c r="AG897" s="2">
        <v>890</v>
      </c>
      <c r="AH897" s="2">
        <v>332</v>
      </c>
      <c r="AI897" s="2">
        <v>219</v>
      </c>
    </row>
    <row r="898" spans="2:35" x14ac:dyDescent="0.2">
      <c r="B898" s="2">
        <v>408</v>
      </c>
      <c r="C898" s="2">
        <v>7</v>
      </c>
      <c r="D898" s="2">
        <v>565</v>
      </c>
      <c r="E898" s="2">
        <v>934</v>
      </c>
      <c r="F898" s="2">
        <v>650</v>
      </c>
      <c r="G898" s="2">
        <v>793</v>
      </c>
      <c r="H898" s="2">
        <v>299</v>
      </c>
      <c r="I898" s="2">
        <v>188</v>
      </c>
      <c r="J898" s="2">
        <v>46</v>
      </c>
      <c r="K898" s="2">
        <v>445</v>
      </c>
      <c r="L898" s="2">
        <v>911</v>
      </c>
      <c r="M898" s="2">
        <v>544</v>
      </c>
      <c r="N898" s="2">
        <v>820</v>
      </c>
      <c r="O898" s="2">
        <v>675</v>
      </c>
      <c r="P898" s="2">
        <v>145</v>
      </c>
      <c r="Q898" s="2">
        <v>258</v>
      </c>
      <c r="T898" s="2">
        <v>404</v>
      </c>
      <c r="U898" s="2">
        <v>3</v>
      </c>
      <c r="V898" s="2">
        <v>561</v>
      </c>
      <c r="W898" s="2">
        <v>930</v>
      </c>
      <c r="X898" s="2">
        <v>654</v>
      </c>
      <c r="Y898" s="2">
        <v>797</v>
      </c>
      <c r="Z898" s="2">
        <v>303</v>
      </c>
      <c r="AA898" s="2">
        <v>192</v>
      </c>
      <c r="AB898" s="2">
        <v>42</v>
      </c>
      <c r="AC898" s="2">
        <v>441</v>
      </c>
      <c r="AD898" s="2">
        <v>907</v>
      </c>
      <c r="AE898" s="2">
        <v>540</v>
      </c>
      <c r="AF898" s="2">
        <v>824</v>
      </c>
      <c r="AG898" s="2">
        <v>679</v>
      </c>
      <c r="AH898" s="2">
        <v>149</v>
      </c>
      <c r="AI898" s="2">
        <v>262</v>
      </c>
    </row>
    <row r="899" spans="2:35" x14ac:dyDescent="0.2">
      <c r="B899" s="2">
        <v>51</v>
      </c>
      <c r="C899" s="2">
        <v>420</v>
      </c>
      <c r="D899" s="2">
        <v>914</v>
      </c>
      <c r="E899" s="2">
        <v>513</v>
      </c>
      <c r="F899" s="2">
        <v>813</v>
      </c>
      <c r="G899" s="2">
        <v>702</v>
      </c>
      <c r="H899" s="2">
        <v>144</v>
      </c>
      <c r="I899" s="2">
        <v>287</v>
      </c>
      <c r="J899" s="2">
        <v>393</v>
      </c>
      <c r="K899" s="2">
        <v>26</v>
      </c>
      <c r="L899" s="2">
        <v>556</v>
      </c>
      <c r="M899" s="2">
        <v>955</v>
      </c>
      <c r="N899" s="2">
        <v>663</v>
      </c>
      <c r="O899" s="2">
        <v>776</v>
      </c>
      <c r="P899" s="2">
        <v>310</v>
      </c>
      <c r="Q899" s="2">
        <v>165</v>
      </c>
      <c r="T899" s="2">
        <v>55</v>
      </c>
      <c r="U899" s="2">
        <v>424</v>
      </c>
      <c r="V899" s="2">
        <v>918</v>
      </c>
      <c r="W899" s="2">
        <v>517</v>
      </c>
      <c r="X899" s="2">
        <v>809</v>
      </c>
      <c r="Y899" s="2">
        <v>698</v>
      </c>
      <c r="Z899" s="2">
        <v>140</v>
      </c>
      <c r="AA899" s="2">
        <v>283</v>
      </c>
      <c r="AB899" s="2">
        <v>397</v>
      </c>
      <c r="AC899" s="2">
        <v>30</v>
      </c>
      <c r="AD899" s="2">
        <v>560</v>
      </c>
      <c r="AE899" s="2">
        <v>959</v>
      </c>
      <c r="AF899" s="2">
        <v>659</v>
      </c>
      <c r="AG899" s="2">
        <v>772</v>
      </c>
      <c r="AH899" s="2">
        <v>306</v>
      </c>
      <c r="AI899" s="2">
        <v>161</v>
      </c>
    </row>
    <row r="900" spans="2:35" x14ac:dyDescent="0.2">
      <c r="B900" s="2">
        <v>623</v>
      </c>
      <c r="C900" s="2">
        <v>1024</v>
      </c>
      <c r="D900" s="2">
        <v>462</v>
      </c>
      <c r="E900" s="2">
        <v>93</v>
      </c>
      <c r="F900" s="2">
        <v>369</v>
      </c>
      <c r="G900" s="2">
        <v>226</v>
      </c>
      <c r="H900" s="2">
        <v>724</v>
      </c>
      <c r="I900" s="2">
        <v>835</v>
      </c>
      <c r="J900" s="2">
        <v>981</v>
      </c>
      <c r="K900" s="2">
        <v>582</v>
      </c>
      <c r="L900" s="2">
        <v>120</v>
      </c>
      <c r="M900" s="2">
        <v>487</v>
      </c>
      <c r="N900" s="2">
        <v>203</v>
      </c>
      <c r="O900" s="2">
        <v>348</v>
      </c>
      <c r="P900" s="2">
        <v>874</v>
      </c>
      <c r="Q900" s="2">
        <v>761</v>
      </c>
      <c r="T900" s="2">
        <v>619</v>
      </c>
      <c r="U900" s="2">
        <v>1020</v>
      </c>
      <c r="V900" s="2">
        <v>458</v>
      </c>
      <c r="W900" s="2">
        <v>89</v>
      </c>
      <c r="X900" s="2">
        <v>373</v>
      </c>
      <c r="Y900" s="2">
        <v>230</v>
      </c>
      <c r="Z900" s="2">
        <v>728</v>
      </c>
      <c r="AA900" s="2">
        <v>839</v>
      </c>
      <c r="AB900" s="2">
        <v>977</v>
      </c>
      <c r="AC900" s="2">
        <v>578</v>
      </c>
      <c r="AD900" s="2">
        <v>116</v>
      </c>
      <c r="AE900" s="2">
        <v>483</v>
      </c>
      <c r="AF900" s="2">
        <v>207</v>
      </c>
      <c r="AG900" s="2">
        <v>352</v>
      </c>
      <c r="AH900" s="2">
        <v>878</v>
      </c>
      <c r="AI900" s="2">
        <v>765</v>
      </c>
    </row>
    <row r="901" spans="2:35" x14ac:dyDescent="0.2">
      <c r="B901" s="2">
        <v>972</v>
      </c>
      <c r="C901" s="2">
        <v>603</v>
      </c>
      <c r="D901" s="2">
        <v>105</v>
      </c>
      <c r="E901" s="2">
        <v>506</v>
      </c>
      <c r="F901" s="2">
        <v>214</v>
      </c>
      <c r="G901" s="2">
        <v>325</v>
      </c>
      <c r="H901" s="2">
        <v>887</v>
      </c>
      <c r="I901" s="2">
        <v>744</v>
      </c>
      <c r="J901" s="2">
        <v>626</v>
      </c>
      <c r="K901" s="2">
        <v>993</v>
      </c>
      <c r="L901" s="2">
        <v>467</v>
      </c>
      <c r="M901" s="2">
        <v>68</v>
      </c>
      <c r="N901" s="2">
        <v>368</v>
      </c>
      <c r="O901" s="2">
        <v>255</v>
      </c>
      <c r="P901" s="2">
        <v>717</v>
      </c>
      <c r="Q901" s="2">
        <v>862</v>
      </c>
      <c r="T901" s="2">
        <v>976</v>
      </c>
      <c r="U901" s="2">
        <v>607</v>
      </c>
      <c r="V901" s="2">
        <v>109</v>
      </c>
      <c r="W901" s="2">
        <v>510</v>
      </c>
      <c r="X901" s="2">
        <v>210</v>
      </c>
      <c r="Y901" s="2">
        <v>321</v>
      </c>
      <c r="Z901" s="2">
        <v>883</v>
      </c>
      <c r="AA901" s="2">
        <v>740</v>
      </c>
      <c r="AB901" s="2">
        <v>630</v>
      </c>
      <c r="AC901" s="2">
        <v>997</v>
      </c>
      <c r="AD901" s="2">
        <v>471</v>
      </c>
      <c r="AE901" s="2">
        <v>72</v>
      </c>
      <c r="AF901" s="2">
        <v>364</v>
      </c>
      <c r="AG901" s="2">
        <v>251</v>
      </c>
      <c r="AH901" s="2">
        <v>713</v>
      </c>
      <c r="AI901" s="2">
        <v>858</v>
      </c>
    </row>
    <row r="902" spans="2:35" x14ac:dyDescent="0.2">
      <c r="B902" s="2">
        <v>674</v>
      </c>
      <c r="C902" s="2">
        <v>817</v>
      </c>
      <c r="D902" s="2">
        <v>259</v>
      </c>
      <c r="E902" s="2">
        <v>148</v>
      </c>
      <c r="F902" s="2">
        <v>448</v>
      </c>
      <c r="G902" s="2">
        <v>47</v>
      </c>
      <c r="H902" s="2">
        <v>541</v>
      </c>
      <c r="I902" s="2">
        <v>910</v>
      </c>
      <c r="J902" s="2">
        <v>796</v>
      </c>
      <c r="K902" s="2">
        <v>651</v>
      </c>
      <c r="L902" s="2">
        <v>185</v>
      </c>
      <c r="M902" s="2">
        <v>298</v>
      </c>
      <c r="N902" s="2">
        <v>6</v>
      </c>
      <c r="O902" s="2">
        <v>405</v>
      </c>
      <c r="P902" s="2">
        <v>935</v>
      </c>
      <c r="Q902" s="2">
        <v>568</v>
      </c>
      <c r="T902" s="2">
        <v>678</v>
      </c>
      <c r="U902" s="2">
        <v>821</v>
      </c>
      <c r="V902" s="2">
        <v>263</v>
      </c>
      <c r="W902" s="2">
        <v>152</v>
      </c>
      <c r="X902" s="2">
        <v>444</v>
      </c>
      <c r="Y902" s="2">
        <v>43</v>
      </c>
      <c r="Z902" s="2">
        <v>537</v>
      </c>
      <c r="AA902" s="2">
        <v>906</v>
      </c>
      <c r="AB902" s="2">
        <v>800</v>
      </c>
      <c r="AC902" s="2">
        <v>655</v>
      </c>
      <c r="AD902" s="2">
        <v>189</v>
      </c>
      <c r="AE902" s="2">
        <v>302</v>
      </c>
      <c r="AF902" s="2">
        <v>2</v>
      </c>
      <c r="AG902" s="2">
        <v>401</v>
      </c>
      <c r="AH902" s="2">
        <v>931</v>
      </c>
      <c r="AI902" s="2">
        <v>564</v>
      </c>
    </row>
    <row r="903" spans="2:35" x14ac:dyDescent="0.2">
      <c r="B903" s="2">
        <v>773</v>
      </c>
      <c r="C903" s="2">
        <v>662</v>
      </c>
      <c r="D903" s="2">
        <v>168</v>
      </c>
      <c r="E903" s="2">
        <v>311</v>
      </c>
      <c r="F903" s="2">
        <v>27</v>
      </c>
      <c r="G903" s="2">
        <v>396</v>
      </c>
      <c r="H903" s="2">
        <v>954</v>
      </c>
      <c r="I903" s="2">
        <v>553</v>
      </c>
      <c r="J903" s="2">
        <v>703</v>
      </c>
      <c r="K903" s="2">
        <v>816</v>
      </c>
      <c r="L903" s="2">
        <v>286</v>
      </c>
      <c r="M903" s="2">
        <v>141</v>
      </c>
      <c r="N903" s="2">
        <v>417</v>
      </c>
      <c r="O903" s="2">
        <v>50</v>
      </c>
      <c r="P903" s="2">
        <v>516</v>
      </c>
      <c r="Q903" s="2">
        <v>915</v>
      </c>
      <c r="T903" s="2">
        <v>769</v>
      </c>
      <c r="U903" s="2">
        <v>658</v>
      </c>
      <c r="V903" s="2">
        <v>164</v>
      </c>
      <c r="W903" s="2">
        <v>307</v>
      </c>
      <c r="X903" s="2">
        <v>31</v>
      </c>
      <c r="Y903" s="2">
        <v>400</v>
      </c>
      <c r="Z903" s="2">
        <v>958</v>
      </c>
      <c r="AA903" s="2">
        <v>557</v>
      </c>
      <c r="AB903" s="2">
        <v>699</v>
      </c>
      <c r="AC903" s="2">
        <v>812</v>
      </c>
      <c r="AD903" s="2">
        <v>282</v>
      </c>
      <c r="AE903" s="2">
        <v>137</v>
      </c>
      <c r="AF903" s="2">
        <v>421</v>
      </c>
      <c r="AG903" s="2">
        <v>54</v>
      </c>
      <c r="AH903" s="2">
        <v>520</v>
      </c>
      <c r="AI903" s="2">
        <v>919</v>
      </c>
    </row>
    <row r="904" spans="2:35" x14ac:dyDescent="0.2">
      <c r="B904" s="2">
        <v>345</v>
      </c>
      <c r="C904" s="2">
        <v>202</v>
      </c>
      <c r="D904" s="2">
        <v>764</v>
      </c>
      <c r="E904" s="2">
        <v>875</v>
      </c>
      <c r="F904" s="2">
        <v>583</v>
      </c>
      <c r="G904" s="2">
        <v>984</v>
      </c>
      <c r="H904" s="2">
        <v>486</v>
      </c>
      <c r="I904" s="2">
        <v>117</v>
      </c>
      <c r="J904" s="2">
        <v>227</v>
      </c>
      <c r="K904" s="2">
        <v>372</v>
      </c>
      <c r="L904" s="2">
        <v>834</v>
      </c>
      <c r="M904" s="2">
        <v>721</v>
      </c>
      <c r="N904" s="2">
        <v>1021</v>
      </c>
      <c r="O904" s="2">
        <v>622</v>
      </c>
      <c r="P904" s="2">
        <v>96</v>
      </c>
      <c r="Q904" s="2">
        <v>463</v>
      </c>
      <c r="T904" s="2">
        <v>349</v>
      </c>
      <c r="U904" s="2">
        <v>206</v>
      </c>
      <c r="V904" s="2">
        <v>768</v>
      </c>
      <c r="W904" s="2">
        <v>879</v>
      </c>
      <c r="X904" s="2">
        <v>579</v>
      </c>
      <c r="Y904" s="2">
        <v>980</v>
      </c>
      <c r="Z904" s="2">
        <v>482</v>
      </c>
      <c r="AA904" s="2">
        <v>113</v>
      </c>
      <c r="AB904" s="2">
        <v>231</v>
      </c>
      <c r="AC904" s="2">
        <v>376</v>
      </c>
      <c r="AD904" s="2">
        <v>838</v>
      </c>
      <c r="AE904" s="2">
        <v>725</v>
      </c>
      <c r="AF904" s="2">
        <v>1017</v>
      </c>
      <c r="AG904" s="2">
        <v>618</v>
      </c>
      <c r="AH904" s="2">
        <v>92</v>
      </c>
      <c r="AI904" s="2">
        <v>459</v>
      </c>
    </row>
    <row r="905" spans="2:35" x14ac:dyDescent="0.2">
      <c r="B905" s="2">
        <v>254</v>
      </c>
      <c r="C905" s="2">
        <v>365</v>
      </c>
      <c r="D905" s="2">
        <v>863</v>
      </c>
      <c r="E905" s="2">
        <v>720</v>
      </c>
      <c r="F905" s="2">
        <v>996</v>
      </c>
      <c r="G905" s="2">
        <v>627</v>
      </c>
      <c r="H905" s="2">
        <v>65</v>
      </c>
      <c r="I905" s="2">
        <v>466</v>
      </c>
      <c r="J905" s="2">
        <v>328</v>
      </c>
      <c r="K905" s="2">
        <v>215</v>
      </c>
      <c r="L905" s="2">
        <v>741</v>
      </c>
      <c r="M905" s="2">
        <v>886</v>
      </c>
      <c r="N905" s="2">
        <v>602</v>
      </c>
      <c r="O905" s="2">
        <v>969</v>
      </c>
      <c r="P905" s="2">
        <v>507</v>
      </c>
      <c r="Q905" s="2">
        <v>108</v>
      </c>
      <c r="T905" s="2">
        <v>250</v>
      </c>
      <c r="U905" s="2">
        <v>361</v>
      </c>
      <c r="V905" s="2">
        <v>859</v>
      </c>
      <c r="W905" s="2">
        <v>716</v>
      </c>
      <c r="X905" s="2">
        <v>1000</v>
      </c>
      <c r="Y905" s="2">
        <v>631</v>
      </c>
      <c r="Z905" s="2">
        <v>69</v>
      </c>
      <c r="AA905" s="2">
        <v>470</v>
      </c>
      <c r="AB905" s="2">
        <v>324</v>
      </c>
      <c r="AC905" s="2">
        <v>211</v>
      </c>
      <c r="AD905" s="2">
        <v>737</v>
      </c>
      <c r="AE905" s="2">
        <v>882</v>
      </c>
      <c r="AF905" s="2">
        <v>606</v>
      </c>
      <c r="AG905" s="2">
        <v>973</v>
      </c>
      <c r="AH905" s="2">
        <v>511</v>
      </c>
      <c r="AI905" s="2">
        <v>112</v>
      </c>
    </row>
    <row r="906" spans="2:35" x14ac:dyDescent="0.2">
      <c r="B906" s="2">
        <v>291</v>
      </c>
      <c r="C906" s="2">
        <v>180</v>
      </c>
      <c r="D906" s="2">
        <v>642</v>
      </c>
      <c r="E906" s="2">
        <v>785</v>
      </c>
      <c r="F906" s="2">
        <v>573</v>
      </c>
      <c r="G906" s="2">
        <v>942</v>
      </c>
      <c r="H906" s="2">
        <v>416</v>
      </c>
      <c r="I906" s="2">
        <v>15</v>
      </c>
      <c r="J906" s="2">
        <v>153</v>
      </c>
      <c r="K906" s="2">
        <v>266</v>
      </c>
      <c r="L906" s="2">
        <v>828</v>
      </c>
      <c r="M906" s="2">
        <v>683</v>
      </c>
      <c r="N906" s="2">
        <v>903</v>
      </c>
      <c r="O906" s="2">
        <v>536</v>
      </c>
      <c r="P906" s="2">
        <v>38</v>
      </c>
      <c r="Q906" s="2">
        <v>437</v>
      </c>
      <c r="T906" s="2">
        <v>295</v>
      </c>
      <c r="U906" s="2">
        <v>184</v>
      </c>
      <c r="V906" s="2">
        <v>646</v>
      </c>
      <c r="W906" s="2">
        <v>789</v>
      </c>
      <c r="X906" s="2">
        <v>569</v>
      </c>
      <c r="Y906" s="2">
        <v>938</v>
      </c>
      <c r="Z906" s="2">
        <v>412</v>
      </c>
      <c r="AA906" s="2">
        <v>11</v>
      </c>
      <c r="AB906" s="2">
        <v>157</v>
      </c>
      <c r="AC906" s="2">
        <v>270</v>
      </c>
      <c r="AD906" s="2">
        <v>832</v>
      </c>
      <c r="AE906" s="2">
        <v>687</v>
      </c>
      <c r="AF906" s="2">
        <v>899</v>
      </c>
      <c r="AG906" s="2">
        <v>532</v>
      </c>
      <c r="AH906" s="2">
        <v>34</v>
      </c>
      <c r="AI906" s="2">
        <v>433</v>
      </c>
    </row>
    <row r="907" spans="2:35" x14ac:dyDescent="0.2">
      <c r="B907" s="2">
        <v>136</v>
      </c>
      <c r="C907" s="2">
        <v>279</v>
      </c>
      <c r="D907" s="2">
        <v>805</v>
      </c>
      <c r="E907" s="2">
        <v>694</v>
      </c>
      <c r="F907" s="2">
        <v>922</v>
      </c>
      <c r="G907" s="2">
        <v>521</v>
      </c>
      <c r="H907" s="2">
        <v>59</v>
      </c>
      <c r="I907" s="2">
        <v>428</v>
      </c>
      <c r="J907" s="2">
        <v>318</v>
      </c>
      <c r="K907" s="2">
        <v>173</v>
      </c>
      <c r="L907" s="2">
        <v>671</v>
      </c>
      <c r="M907" s="2">
        <v>784</v>
      </c>
      <c r="N907" s="2">
        <v>548</v>
      </c>
      <c r="O907" s="2">
        <v>947</v>
      </c>
      <c r="P907" s="2">
        <v>385</v>
      </c>
      <c r="Q907" s="2">
        <v>18</v>
      </c>
      <c r="T907" s="2">
        <v>132</v>
      </c>
      <c r="U907" s="2">
        <v>275</v>
      </c>
      <c r="V907" s="2">
        <v>801</v>
      </c>
      <c r="W907" s="2">
        <v>690</v>
      </c>
      <c r="X907" s="2">
        <v>926</v>
      </c>
      <c r="Y907" s="2">
        <v>525</v>
      </c>
      <c r="Z907" s="2">
        <v>63</v>
      </c>
      <c r="AA907" s="2">
        <v>432</v>
      </c>
      <c r="AB907" s="2">
        <v>314</v>
      </c>
      <c r="AC907" s="2">
        <v>169</v>
      </c>
      <c r="AD907" s="2">
        <v>667</v>
      </c>
      <c r="AE907" s="2">
        <v>780</v>
      </c>
      <c r="AF907" s="2">
        <v>552</v>
      </c>
      <c r="AG907" s="2">
        <v>951</v>
      </c>
      <c r="AH907" s="2">
        <v>389</v>
      </c>
      <c r="AI907" s="2">
        <v>22</v>
      </c>
    </row>
    <row r="908" spans="2:35" x14ac:dyDescent="0.2">
      <c r="B908" s="2">
        <v>732</v>
      </c>
      <c r="C908" s="2">
        <v>843</v>
      </c>
      <c r="D908" s="2">
        <v>377</v>
      </c>
      <c r="E908" s="2">
        <v>234</v>
      </c>
      <c r="F908" s="2">
        <v>454</v>
      </c>
      <c r="G908" s="2">
        <v>85</v>
      </c>
      <c r="H908" s="2">
        <v>615</v>
      </c>
      <c r="I908" s="2">
        <v>1016</v>
      </c>
      <c r="J908" s="2">
        <v>866</v>
      </c>
      <c r="K908" s="2">
        <v>753</v>
      </c>
      <c r="L908" s="2">
        <v>195</v>
      </c>
      <c r="M908" s="2">
        <v>340</v>
      </c>
      <c r="N908" s="2">
        <v>128</v>
      </c>
      <c r="O908" s="2">
        <v>495</v>
      </c>
      <c r="P908" s="2">
        <v>989</v>
      </c>
      <c r="Q908" s="2">
        <v>590</v>
      </c>
      <c r="T908" s="2">
        <v>736</v>
      </c>
      <c r="U908" s="2">
        <v>847</v>
      </c>
      <c r="V908" s="2">
        <v>381</v>
      </c>
      <c r="W908" s="2">
        <v>238</v>
      </c>
      <c r="X908" s="2">
        <v>450</v>
      </c>
      <c r="Y908" s="2">
        <v>81</v>
      </c>
      <c r="Z908" s="2">
        <v>611</v>
      </c>
      <c r="AA908" s="2">
        <v>1012</v>
      </c>
      <c r="AB908" s="2">
        <v>870</v>
      </c>
      <c r="AC908" s="2">
        <v>757</v>
      </c>
      <c r="AD908" s="2">
        <v>199</v>
      </c>
      <c r="AE908" s="2">
        <v>344</v>
      </c>
      <c r="AF908" s="2">
        <v>124</v>
      </c>
      <c r="AG908" s="2">
        <v>491</v>
      </c>
      <c r="AH908" s="2">
        <v>985</v>
      </c>
      <c r="AI908" s="2">
        <v>586</v>
      </c>
    </row>
    <row r="909" spans="2:35" x14ac:dyDescent="0.2">
      <c r="B909" s="2">
        <v>895</v>
      </c>
      <c r="C909" s="2">
        <v>752</v>
      </c>
      <c r="D909" s="2">
        <v>222</v>
      </c>
      <c r="E909" s="2">
        <v>333</v>
      </c>
      <c r="F909" s="2">
        <v>97</v>
      </c>
      <c r="G909" s="2">
        <v>498</v>
      </c>
      <c r="H909" s="2">
        <v>964</v>
      </c>
      <c r="I909" s="2">
        <v>595</v>
      </c>
      <c r="J909" s="2">
        <v>709</v>
      </c>
      <c r="K909" s="2">
        <v>854</v>
      </c>
      <c r="L909" s="2">
        <v>360</v>
      </c>
      <c r="M909" s="2">
        <v>247</v>
      </c>
      <c r="N909" s="2">
        <v>475</v>
      </c>
      <c r="O909" s="2">
        <v>76</v>
      </c>
      <c r="P909" s="2">
        <v>634</v>
      </c>
      <c r="Q909" s="2">
        <v>1001</v>
      </c>
      <c r="T909" s="2">
        <v>891</v>
      </c>
      <c r="U909" s="2">
        <v>748</v>
      </c>
      <c r="V909" s="2">
        <v>218</v>
      </c>
      <c r="W909" s="2">
        <v>329</v>
      </c>
      <c r="X909" s="2">
        <v>101</v>
      </c>
      <c r="Y909" s="2">
        <v>502</v>
      </c>
      <c r="Z909" s="2">
        <v>968</v>
      </c>
      <c r="AA909" s="2">
        <v>599</v>
      </c>
      <c r="AB909" s="2">
        <v>705</v>
      </c>
      <c r="AC909" s="2">
        <v>850</v>
      </c>
      <c r="AD909" s="2">
        <v>356</v>
      </c>
      <c r="AE909" s="2">
        <v>243</v>
      </c>
      <c r="AF909" s="2">
        <v>479</v>
      </c>
      <c r="AG909" s="2">
        <v>80</v>
      </c>
      <c r="AH909" s="2">
        <v>638</v>
      </c>
      <c r="AI909" s="2">
        <v>1005</v>
      </c>
    </row>
    <row r="912" spans="2:35" x14ac:dyDescent="0.2">
      <c r="B912" s="2">
        <v>533</v>
      </c>
      <c r="C912" s="2">
        <v>545</v>
      </c>
      <c r="D912" s="2">
        <v>591</v>
      </c>
      <c r="E912" s="2">
        <v>635</v>
      </c>
      <c r="F912" s="2">
        <v>650</v>
      </c>
      <c r="G912" s="2">
        <v>702</v>
      </c>
      <c r="H912" s="2">
        <v>724</v>
      </c>
      <c r="I912" s="2">
        <v>744</v>
      </c>
      <c r="J912" s="2">
        <v>796</v>
      </c>
      <c r="K912" s="2">
        <v>816</v>
      </c>
      <c r="L912" s="2">
        <v>834</v>
      </c>
      <c r="M912" s="2">
        <v>886</v>
      </c>
      <c r="N912" s="2">
        <v>903</v>
      </c>
      <c r="O912" s="2">
        <v>947</v>
      </c>
      <c r="P912" s="2">
        <v>989</v>
      </c>
      <c r="Q912" s="2">
        <v>1001</v>
      </c>
      <c r="T912" s="2">
        <v>529</v>
      </c>
      <c r="U912" s="2">
        <v>549</v>
      </c>
      <c r="V912" s="2">
        <v>587</v>
      </c>
      <c r="W912" s="2">
        <v>639</v>
      </c>
      <c r="X912" s="2">
        <v>654</v>
      </c>
      <c r="Y912" s="2">
        <v>698</v>
      </c>
      <c r="Z912" s="2">
        <v>728</v>
      </c>
      <c r="AA912" s="2">
        <v>740</v>
      </c>
      <c r="AB912" s="2">
        <v>800</v>
      </c>
      <c r="AC912" s="2">
        <v>812</v>
      </c>
      <c r="AD912" s="2">
        <v>838</v>
      </c>
      <c r="AE912" s="2">
        <v>882</v>
      </c>
      <c r="AF912" s="2">
        <v>899</v>
      </c>
      <c r="AG912" s="2">
        <v>951</v>
      </c>
      <c r="AH912" s="2">
        <v>985</v>
      </c>
      <c r="AI912" s="2">
        <v>1005</v>
      </c>
    </row>
    <row r="913" spans="2:35" x14ac:dyDescent="0.2">
      <c r="B913" s="2">
        <v>540</v>
      </c>
      <c r="C913" s="2">
        <v>560</v>
      </c>
      <c r="D913" s="2">
        <v>578</v>
      </c>
      <c r="E913" s="2">
        <v>630</v>
      </c>
      <c r="F913" s="2">
        <v>647</v>
      </c>
      <c r="G913" s="2">
        <v>691</v>
      </c>
      <c r="H913" s="2">
        <v>733</v>
      </c>
      <c r="I913" s="2">
        <v>745</v>
      </c>
      <c r="J913" s="2">
        <v>789</v>
      </c>
      <c r="K913" s="2">
        <v>801</v>
      </c>
      <c r="L913" s="2">
        <v>847</v>
      </c>
      <c r="M913" s="2">
        <v>891</v>
      </c>
      <c r="N913" s="2">
        <v>906</v>
      </c>
      <c r="O913" s="2">
        <v>958</v>
      </c>
      <c r="P913" s="2">
        <v>980</v>
      </c>
      <c r="Q913" s="2">
        <v>1000</v>
      </c>
      <c r="T913" s="2">
        <v>544</v>
      </c>
      <c r="U913" s="2">
        <v>556</v>
      </c>
      <c r="V913" s="2">
        <v>582</v>
      </c>
      <c r="W913" s="2">
        <v>626</v>
      </c>
      <c r="X913" s="2">
        <v>643</v>
      </c>
      <c r="Y913" s="2">
        <v>695</v>
      </c>
      <c r="Z913" s="2">
        <v>729</v>
      </c>
      <c r="AA913" s="2">
        <v>749</v>
      </c>
      <c r="AB913" s="2">
        <v>785</v>
      </c>
      <c r="AC913" s="2">
        <v>805</v>
      </c>
      <c r="AD913" s="2">
        <v>843</v>
      </c>
      <c r="AE913" s="2">
        <v>895</v>
      </c>
      <c r="AF913" s="2">
        <v>910</v>
      </c>
      <c r="AG913" s="2">
        <v>954</v>
      </c>
      <c r="AH913" s="2">
        <v>984</v>
      </c>
      <c r="AI913" s="2">
        <v>996</v>
      </c>
    </row>
    <row r="926" spans="2:35" x14ac:dyDescent="0.2">
      <c r="I926" s="2">
        <v>16</v>
      </c>
      <c r="AA926" s="2">
        <v>32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Bimagic-1 n32</vt:lpstr>
      <vt:lpstr>Bimagic-2 n32</vt:lpstr>
      <vt:lpstr>Print n32</vt:lpstr>
    </vt:vector>
  </TitlesOfParts>
  <Manager>Micke H.</Manager>
  <Company>www.squaremagie.se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Mikael Hermansson n32</dc:title>
  <dc:subject>Trimagic Square n32</dc:subject>
  <dc:creator>Mikael Hermansson</dc:creator>
  <cp:keywords>Trimagic n32</cp:keywords>
  <dc:description>New Trimagic Square of Order 32.</dc:description>
  <cp:lastModifiedBy>Mikael Hermansson</cp:lastModifiedBy>
  <cp:revision>2</cp:revision>
  <cp:lastPrinted>2025-07-14T19:50:18Z</cp:lastPrinted>
  <dcterms:created xsi:type="dcterms:W3CDTF">2002-05-06T13:51:36Z</dcterms:created>
  <dcterms:modified xsi:type="dcterms:W3CDTF">2025-07-14T19:50:35Z</dcterms:modified>
  <cp:category>Big Squares</cp:category>
  <cp:version>Formula n+1</cp:version>
</cp:coreProperties>
</file>